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stanczak\Documents\1_RRI\2_BUDOWY REALIZOWANE\1_UMiG_rozbudowa\Budynek B termo\Przetarg styczeń 2017\na BIP\"/>
    </mc:Choice>
  </mc:AlternateContent>
  <bookViews>
    <workbookView xWindow="0" yWindow="0" windowWidth="24000" windowHeight="9345"/>
  </bookViews>
  <sheets>
    <sheet name="Opis - str 1" sheetId="5" r:id="rId1"/>
    <sheet name="termomodernizacja-str 2" sheetId="4" r:id="rId2"/>
    <sheet name="przebudowa-str 3" sheetId="1" r:id="rId3"/>
  </sheets>
  <definedNames>
    <definedName name="_ftn1" localSheetId="0">'Opis - str 1'!$C$44</definedName>
    <definedName name="_ftnref1" localSheetId="0">'Opis - str 1'!$C$29</definedName>
    <definedName name="_xlnm.Print_Area" localSheetId="0">'Opis - str 1'!$A$1:$E$36</definedName>
    <definedName name="_xlnm.Print_Area" localSheetId="2">'przebudowa-str 3'!$A$1:$G$223</definedName>
    <definedName name="_xlnm.Print_Area" localSheetId="1">'termomodernizacja-str 2'!$A$1:$G$125</definedName>
    <definedName name="_xlnm.Print_Titles" localSheetId="2">'przebudowa-str 3'!$1:$1</definedName>
    <definedName name="_xlnm.Print_Titles" localSheetId="1">'termomodernizacja-str 2'!$1:$1</definedName>
  </definedNames>
  <calcPr calcId="152511"/>
</workbook>
</file>

<file path=xl/calcChain.xml><?xml version="1.0" encoding="utf-8"?>
<calcChain xmlns="http://schemas.openxmlformats.org/spreadsheetml/2006/main">
  <c r="G4" i="4" l="1"/>
  <c r="G18" i="4"/>
  <c r="G29" i="4"/>
  <c r="G59" i="1" l="1"/>
  <c r="E44" i="4"/>
  <c r="G67" i="1"/>
  <c r="E66" i="1"/>
  <c r="G66" i="1" s="1"/>
  <c r="E65" i="1"/>
  <c r="G65" i="1" s="1"/>
  <c r="G64" i="1"/>
  <c r="G142" i="1"/>
  <c r="G63" i="1" l="1"/>
  <c r="E45" i="4"/>
  <c r="G45" i="4" s="1"/>
  <c r="G25" i="4" l="1"/>
  <c r="G62" i="1" l="1"/>
  <c r="E61" i="1"/>
  <c r="G61" i="1" s="1"/>
  <c r="G60" i="1" l="1"/>
  <c r="G39" i="4"/>
  <c r="G40" i="4"/>
  <c r="G41" i="4"/>
  <c r="G43" i="4"/>
  <c r="G46" i="4"/>
  <c r="G44" i="4"/>
  <c r="G22" i="4"/>
  <c r="G23" i="4"/>
  <c r="G24" i="4"/>
  <c r="G26" i="4"/>
  <c r="G27" i="4"/>
  <c r="G28" i="4"/>
  <c r="G33" i="4"/>
  <c r="G34" i="4"/>
  <c r="G35" i="4"/>
  <c r="G20" i="4"/>
  <c r="E21" i="4"/>
  <c r="G21" i="4" s="1"/>
  <c r="E17" i="4"/>
  <c r="E16" i="4"/>
  <c r="E15" i="4"/>
  <c r="E13" i="4"/>
  <c r="E12" i="4"/>
  <c r="E11" i="4"/>
  <c r="E10" i="4"/>
  <c r="E9" i="4"/>
  <c r="E8" i="4"/>
  <c r="E5" i="4"/>
  <c r="E54" i="1"/>
  <c r="E53" i="1"/>
  <c r="G53" i="1" s="1"/>
  <c r="E52" i="1"/>
  <c r="G52" i="1" s="1"/>
  <c r="E51" i="1"/>
  <c r="G51" i="1" s="1"/>
  <c r="E50" i="1"/>
  <c r="G50" i="1" s="1"/>
  <c r="E49" i="1"/>
  <c r="G49" i="1" s="1"/>
  <c r="E48" i="1"/>
  <c r="G48" i="1" s="1"/>
  <c r="E47" i="1"/>
  <c r="G47" i="1" s="1"/>
  <c r="E46" i="1"/>
  <c r="G46" i="1" s="1"/>
  <c r="E27" i="1"/>
  <c r="E7" i="4" l="1"/>
  <c r="G58" i="4"/>
  <c r="G56" i="4"/>
  <c r="G30" i="4"/>
  <c r="G31" i="4"/>
  <c r="G32" i="4"/>
  <c r="E20" i="1" l="1"/>
  <c r="G20" i="1" s="1"/>
  <c r="G76" i="1" l="1"/>
  <c r="G110" i="1" l="1"/>
  <c r="E38" i="4" l="1"/>
  <c r="G38" i="4" s="1"/>
  <c r="E8" i="1"/>
  <c r="G8" i="1" s="1"/>
  <c r="G36" i="1"/>
  <c r="E29" i="1"/>
  <c r="G29" i="1" s="1"/>
  <c r="G19" i="4"/>
  <c r="G218" i="1" l="1"/>
  <c r="G217" i="1"/>
  <c r="G216" i="1"/>
  <c r="G214" i="1"/>
  <c r="G213" i="1"/>
  <c r="G212" i="1"/>
  <c r="G211" i="1"/>
  <c r="G210" i="1"/>
  <c r="G209" i="1"/>
  <c r="G208" i="1"/>
  <c r="G207" i="1"/>
  <c r="G206" i="1"/>
  <c r="G205" i="1"/>
  <c r="G204" i="1"/>
  <c r="G203" i="1"/>
  <c r="G202" i="1"/>
  <c r="G201" i="1"/>
  <c r="G200" i="1"/>
  <c r="G199" i="1"/>
  <c r="G198" i="1"/>
  <c r="G197" i="1"/>
  <c r="G195" i="1"/>
  <c r="G194" i="1"/>
  <c r="G193" i="1"/>
  <c r="G192" i="1"/>
  <c r="G191" i="1"/>
  <c r="G190" i="1"/>
  <c r="G189" i="1"/>
  <c r="G188" i="1"/>
  <c r="G183" i="1"/>
  <c r="G182" i="1"/>
  <c r="G181" i="1"/>
  <c r="G180" i="1"/>
  <c r="G179" i="1"/>
  <c r="G178" i="1"/>
  <c r="G176" i="1"/>
  <c r="G175" i="1"/>
  <c r="G174" i="1"/>
  <c r="G173" i="1"/>
  <c r="G172" i="1"/>
  <c r="G171" i="1"/>
  <c r="G170" i="1"/>
  <c r="G168" i="1"/>
  <c r="G167" i="1"/>
  <c r="G166" i="1"/>
  <c r="G165" i="1"/>
  <c r="G164" i="1"/>
  <c r="G162" i="1"/>
  <c r="G161" i="1"/>
  <c r="G160" i="1"/>
  <c r="G159" i="1"/>
  <c r="G158" i="1"/>
  <c r="G157" i="1"/>
  <c r="G156" i="1"/>
  <c r="G155" i="1"/>
  <c r="G154" i="1"/>
  <c r="G153" i="1"/>
  <c r="G152" i="1"/>
  <c r="G151" i="1"/>
  <c r="G150" i="1"/>
  <c r="G149" i="1"/>
  <c r="G147" i="1"/>
  <c r="G146" i="1"/>
  <c r="G145" i="1"/>
  <c r="G144" i="1"/>
  <c r="G143" i="1"/>
  <c r="G141" i="1"/>
  <c r="G136" i="1"/>
  <c r="G135" i="1"/>
  <c r="G134" i="1"/>
  <c r="G133" i="1"/>
  <c r="G132" i="1"/>
  <c r="G131" i="1"/>
  <c r="G130" i="1"/>
  <c r="G129" i="1"/>
  <c r="G128" i="1"/>
  <c r="G127" i="1"/>
  <c r="G126" i="1"/>
  <c r="G125" i="1"/>
  <c r="G124" i="1"/>
  <c r="G123" i="1"/>
  <c r="G122" i="1"/>
  <c r="G121" i="1"/>
  <c r="G120" i="1"/>
  <c r="G119" i="1"/>
  <c r="G118" i="1"/>
  <c r="G117" i="1"/>
  <c r="G116" i="1"/>
  <c r="G115" i="1"/>
  <c r="G114" i="1"/>
  <c r="G109" i="1"/>
  <c r="G108" i="1"/>
  <c r="G107" i="1"/>
  <c r="G106" i="1"/>
  <c r="G105" i="1"/>
  <c r="G104" i="1"/>
  <c r="G103" i="1"/>
  <c r="G102" i="1"/>
  <c r="G101" i="1"/>
  <c r="G100" i="1"/>
  <c r="G99" i="1"/>
  <c r="G98" i="1"/>
  <c r="G97" i="1"/>
  <c r="G96" i="1"/>
  <c r="G95" i="1"/>
  <c r="G94" i="1"/>
  <c r="G93" i="1"/>
  <c r="G92" i="1"/>
  <c r="G91" i="1"/>
  <c r="G90" i="1"/>
  <c r="G89" i="1"/>
  <c r="G88" i="1"/>
  <c r="G87" i="1"/>
  <c r="G86" i="1"/>
  <c r="G82" i="1"/>
  <c r="G81" i="1"/>
  <c r="G80" i="1"/>
  <c r="G79" i="1"/>
  <c r="G78" i="1"/>
  <c r="G77" i="1"/>
  <c r="G75" i="1"/>
  <c r="G74" i="1"/>
  <c r="G73" i="1"/>
  <c r="G72" i="1"/>
  <c r="G58" i="1"/>
  <c r="G57" i="1"/>
  <c r="G56" i="1"/>
  <c r="G54" i="1"/>
  <c r="G45" i="1"/>
  <c r="G44" i="1"/>
  <c r="G43" i="1"/>
  <c r="G42" i="1"/>
  <c r="G39" i="1"/>
  <c r="G38" i="1"/>
  <c r="G37" i="1"/>
  <c r="G34" i="1"/>
  <c r="G33" i="1"/>
  <c r="G32" i="1"/>
  <c r="G31" i="1"/>
  <c r="G30" i="1"/>
  <c r="G27" i="1"/>
  <c r="G26" i="1"/>
  <c r="G25" i="1"/>
  <c r="G24" i="1"/>
  <c r="G22" i="1"/>
  <c r="G19" i="1"/>
  <c r="G18" i="1"/>
  <c r="G17" i="1"/>
  <c r="G15" i="1"/>
  <c r="G14" i="1"/>
  <c r="G13" i="1"/>
  <c r="G12" i="1"/>
  <c r="G11" i="1"/>
  <c r="G10" i="1"/>
  <c r="G9" i="1"/>
  <c r="G7" i="1"/>
  <c r="G6" i="1"/>
  <c r="G5" i="1"/>
  <c r="G120" i="4"/>
  <c r="G119" i="4"/>
  <c r="G118" i="4"/>
  <c r="G117" i="4"/>
  <c r="G116" i="4"/>
  <c r="G115" i="4"/>
  <c r="G114" i="4"/>
  <c r="G113" i="4"/>
  <c r="G112" i="4"/>
  <c r="G110" i="4"/>
  <c r="G109" i="4"/>
  <c r="G108" i="4"/>
  <c r="G107" i="4"/>
  <c r="G106" i="4"/>
  <c r="G105" i="4"/>
  <c r="G104" i="4"/>
  <c r="G103" i="4"/>
  <c r="G102" i="4"/>
  <c r="G101" i="4"/>
  <c r="G100" i="4"/>
  <c r="G99" i="4"/>
  <c r="G98" i="4"/>
  <c r="G97" i="4"/>
  <c r="G96" i="4"/>
  <c r="G95" i="4"/>
  <c r="G94" i="4"/>
  <c r="G93" i="4"/>
  <c r="G92" i="4"/>
  <c r="G89" i="4"/>
  <c r="G88" i="4"/>
  <c r="G87" i="4"/>
  <c r="G86" i="4"/>
  <c r="G84" i="4"/>
  <c r="G83" i="4"/>
  <c r="G78" i="4"/>
  <c r="G77" i="4"/>
  <c r="G76" i="4"/>
  <c r="G75" i="4"/>
  <c r="G74" i="4"/>
  <c r="G73" i="4"/>
  <c r="G72" i="4"/>
  <c r="G71" i="4"/>
  <c r="G70" i="4"/>
  <c r="G69" i="4"/>
  <c r="G68" i="4"/>
  <c r="G67" i="4"/>
  <c r="G66" i="4"/>
  <c r="G65" i="4"/>
  <c r="G64" i="4"/>
  <c r="G59" i="4"/>
  <c r="G57" i="4"/>
  <c r="G55" i="4"/>
  <c r="G54" i="4"/>
  <c r="G52" i="4"/>
  <c r="G51" i="4"/>
  <c r="G50" i="4"/>
  <c r="G49" i="4"/>
  <c r="G48" i="4"/>
  <c r="G37" i="4"/>
  <c r="G17" i="4"/>
  <c r="G15" i="4"/>
  <c r="G14" i="4"/>
  <c r="G8" i="4"/>
  <c r="G5" i="4"/>
  <c r="C23" i="5"/>
  <c r="C22" i="5"/>
  <c r="E6" i="4"/>
  <c r="G6" i="4" s="1"/>
  <c r="G16" i="1" l="1"/>
  <c r="G55" i="1"/>
  <c r="G28" i="1"/>
  <c r="G111" i="1"/>
  <c r="G35" i="1"/>
  <c r="G36" i="4"/>
  <c r="G60" i="4" s="1"/>
  <c r="D122" i="4" s="1"/>
  <c r="G82" i="4"/>
  <c r="G79" i="4"/>
  <c r="G53" i="4"/>
  <c r="G85" i="4"/>
  <c r="G90" i="4"/>
  <c r="G111" i="4"/>
  <c r="G47" i="4"/>
  <c r="G215" i="1"/>
  <c r="G196" i="1"/>
  <c r="G187" i="1"/>
  <c r="G177" i="1"/>
  <c r="G169" i="1"/>
  <c r="G163" i="1"/>
  <c r="G148" i="1"/>
  <c r="G140" i="1"/>
  <c r="G137" i="1"/>
  <c r="G83" i="1"/>
  <c r="G40" i="1"/>
  <c r="G23" i="1"/>
  <c r="G4" i="1"/>
  <c r="G68" i="1" l="1"/>
  <c r="G184" i="1"/>
  <c r="G219" i="1"/>
  <c r="G121" i="4"/>
  <c r="D220" i="1" l="1"/>
  <c r="D23" i="5" s="1"/>
  <c r="D22" i="5"/>
  <c r="D24" i="5" l="1"/>
  <c r="D25" i="5" s="1"/>
  <c r="D26" i="5" s="1"/>
</calcChain>
</file>

<file path=xl/sharedStrings.xml><?xml version="1.0" encoding="utf-8"?>
<sst xmlns="http://schemas.openxmlformats.org/spreadsheetml/2006/main" count="949" uniqueCount="560">
  <si>
    <t>Lp.</t>
  </si>
  <si>
    <t>Podstawa</t>
  </si>
  <si>
    <t>Opis</t>
  </si>
  <si>
    <t>Obmiar</t>
  </si>
  <si>
    <t xml:space="preserve"> analiza indywidualna</t>
  </si>
  <si>
    <t>Wyniesienie mebli i prace zabezpieczające (przegrody oddzielające, zabezpieczenie podłóg itp.)</t>
  </si>
  <si>
    <t>kpl</t>
  </si>
  <si>
    <t>KNR 4-01 0354-05</t>
  </si>
  <si>
    <t>m2</t>
  </si>
  <si>
    <t>Wykucie z muru drzwi</t>
  </si>
  <si>
    <t>KNR 4-01 0329-03</t>
  </si>
  <si>
    <t>Wykucie otworów drzwiowych i okiennych w ścianach z cegły o grubości ponad 1/2 cegły na zaprawie wapiennej lub cementowo-wapiennej</t>
  </si>
  <si>
    <t>m3</t>
  </si>
  <si>
    <t>KNNR 3 0801-07</t>
  </si>
  <si>
    <t>Zerwanie posadzek z tworzyw sztucznych</t>
  </si>
  <si>
    <t>KNR-W 4-01 0819-05 analogia</t>
  </si>
  <si>
    <t>KNNR 3 0801-04</t>
  </si>
  <si>
    <t>Rozebranie posadzek z płytek na zaprawie cementowej</t>
  </si>
  <si>
    <t>KNNR 3 0801-03</t>
  </si>
  <si>
    <t>Zerwanie posadzek cementowych i lastrykowych wraz z cokolikami</t>
  </si>
  <si>
    <t>KNR 4-01 0354-08</t>
  </si>
  <si>
    <t>KNR 4-01 0914-06</t>
  </si>
  <si>
    <t>m</t>
  </si>
  <si>
    <t>Opłata za utylizację gruzu</t>
  </si>
  <si>
    <t>KNR K-02 0105-06</t>
  </si>
  <si>
    <t>Ścianki działowe i zamurowania otworów z bloczków SILKA M12 o wysokości do 4,5m na zaprawie cienkospoinowej (klejowej)</t>
  </si>
  <si>
    <t>KNR 2-02 2003-08</t>
  </si>
  <si>
    <t>Ścianki działowe GR 100-02 z płyt gipsowo-kartonowych na rusztach metalowych pojedynczych z pokryciem jednostronnym, dwuwarstwowo - urządzenia toalety zabudowa</t>
  </si>
  <si>
    <t>KNR 2-02 0613-06</t>
  </si>
  <si>
    <t>Izolacje cieplne i przeciwdźwiękowe pionowe z płyt z wełny mineralnej układanych na sucho</t>
  </si>
  <si>
    <t>szt</t>
  </si>
  <si>
    <t>KNR 4-01 0703-03</t>
  </si>
  <si>
    <t>Umocowanie siatki tynkarskiej Rabitza na stopkach belek, bez względu na rodzaj belki - stalowe, prefabrykowane</t>
  </si>
  <si>
    <t>Posadzki z płytek o wymiarach 30x30cm układanych na klej metodą zwykłą</t>
  </si>
  <si>
    <t>KNR 2-02 2008-02</t>
  </si>
  <si>
    <t>Tynki jednowarstwowe wewnętrzne ścian o podłożu betonowym z gipsu tynkarskiego Nidalit wykonywane mechanicznie grubości 10mm</t>
  </si>
  <si>
    <t>KNR 2-02 2008-08</t>
  </si>
  <si>
    <t>Tynki jednowarstwowe wewnętrzne ścian z gipsu tynkarskiego Nidalit wykonywane mechanicznie grubości 10mm - dodatek za pogrubienie tynków o 5mm</t>
  </si>
  <si>
    <t>KNR-W 2-02 2011-02</t>
  </si>
  <si>
    <t>Tynki (gładzie) jednowarstwowe wewnętrzne grubości 3mm z gipsu szpachlowego wykonywane ręcznie na ścianach na podłożu z tynku</t>
  </si>
  <si>
    <t>KNR 2-02 1505-03</t>
  </si>
  <si>
    <t>KNR-W 2-02 2011-04</t>
  </si>
  <si>
    <t>Tynki (gładzie) jednowarstwowe wewnętrzne grubości 3mm z gipsu szpachlowego wykonywane ręcznie na stropach na podłożu z tynku</t>
  </si>
  <si>
    <t>KNR 0-19 1023-06</t>
  </si>
  <si>
    <t>Montaż okna podawczego z odzysku M=0</t>
  </si>
  <si>
    <t>Dostawa i montaż rolet wewnętrznych antywłamaniowych: w oknie O5 (kancelaria tajna) oraz O6 (archiwum) w klasie RC2 wg PN-EN 1627:2011</t>
  </si>
  <si>
    <t>KNR 2-02 0607-01</t>
  </si>
  <si>
    <t>KNR 2-02 0609-01</t>
  </si>
  <si>
    <t>Izolacje poziome na wierzchu konstrukcji z płyt styropianowych gr. 18 cm na lepiku</t>
  </si>
  <si>
    <t>KNR-W 2-02 0504-02</t>
  </si>
  <si>
    <t>Pokrycie dachów papą termozgrzewalną dwuwarstwowe</t>
  </si>
  <si>
    <t>Pokrycie dachów papą termozgrzewalną dwuwarstwowe - wywinięcie na attykę</t>
  </si>
  <si>
    <t>KNR 2-02 0509-04</t>
  </si>
  <si>
    <t>KNR 2-02 0511-03</t>
  </si>
  <si>
    <t>KNR-W 2-02 1609-01</t>
  </si>
  <si>
    <t>Rusztowania ramowe zewnętrzne RR-1/30 przyścienne o wysokości do 10m</t>
  </si>
  <si>
    <t>Wykonanie boni w styropianie przy ociepleniu ścian budynków metodą "lekką"</t>
  </si>
  <si>
    <t>mb</t>
  </si>
  <si>
    <t>KNR 2-02 0609-08</t>
  </si>
  <si>
    <t>Izolacje pionowe z płyt styropianowych gr.12cm XPS</t>
  </si>
  <si>
    <t>KNNR-W 3 0207-01</t>
  </si>
  <si>
    <t>Izolacje pionowe ścian fundamentowych z folii kubełkowej bez gruntowania powierzchni</t>
  </si>
  <si>
    <t>Cena jedn.</t>
  </si>
  <si>
    <t>Wartość</t>
  </si>
  <si>
    <t>Poz. 2.4.5 STWiOR</t>
  </si>
  <si>
    <t xml:space="preserve">Dostawa i montaż systemowych daszków w wejściu do budynku </t>
  </si>
  <si>
    <t>Poz. 2.4.23 STWiOR</t>
  </si>
  <si>
    <t>Dostawa i montaż pochwytów na klatce schodowej</t>
  </si>
  <si>
    <t>analiza indywidualna</t>
  </si>
  <si>
    <t>Roboty budowlane</t>
  </si>
  <si>
    <t xml:space="preserve"> kalk. własna</t>
  </si>
  <si>
    <t>Demontaż istniejącej instalacji co</t>
  </si>
  <si>
    <t>kpl.</t>
  </si>
  <si>
    <t>KNR-W 2-15 0411-01</t>
  </si>
  <si>
    <t>Zawór odcinający prosty DN15</t>
  </si>
  <si>
    <t>szt.</t>
  </si>
  <si>
    <t>Zawór równoważący gwintowany np. typ STAD DN15, z odw. (52 151-214) prod. IMI TA lub równoważne</t>
  </si>
  <si>
    <t>KNR-W 2-15 0418-03</t>
  </si>
  <si>
    <t>KNR-W 2-15 0418-07</t>
  </si>
  <si>
    <t>KNR-W 2-15 0112-01</t>
  </si>
  <si>
    <t>KNR-W 2-15 0112-02</t>
  </si>
  <si>
    <t>KNR-W 2-15 0112-03</t>
  </si>
  <si>
    <t>KNR 0-34 0101-10</t>
  </si>
  <si>
    <t>KNR 0-34 0101-11</t>
  </si>
  <si>
    <t>KNR 0-34 0101-19</t>
  </si>
  <si>
    <t>KNR-W 2-15 0128-02</t>
  </si>
  <si>
    <t>KNR-W 2-15 0406-02</t>
  </si>
  <si>
    <t>Próby szczelności instalacji c.o. i c.t. z rur stalowych i miedzianych w budynkach niemieszkalnych</t>
  </si>
  <si>
    <t>KNR-W 2-15 0128-02 analogia</t>
  </si>
  <si>
    <t>Napełnienie instalacji centralnego ogrzewania i ciepła technologicznego wodą</t>
  </si>
  <si>
    <t>KNR-W 2-15 0436-01</t>
  </si>
  <si>
    <t>Próby z dokonaniem regulacji instalacji centralnego ogrzewania i ciepła technologicznego (na gorąco)</t>
  </si>
  <si>
    <t>urz.</t>
  </si>
  <si>
    <t>KNR 7-28 0209-10</t>
  </si>
  <si>
    <t>Wykucie bruzd o przekroju do 100 cm2 w podłożu betonowym</t>
  </si>
  <si>
    <t>Przejścia przez przegrody budowlane dla instalacji co</t>
  </si>
  <si>
    <t>Demontaż istniejącej instalacji wody</t>
  </si>
  <si>
    <t>KNR-W 2-15 0106-01</t>
  </si>
  <si>
    <t>Rurociągi stalowe ocynkowane o śr. nominalnej 15 mm o połączeniach gwintowanych, na ścianach w budynkach niemieszkalnych</t>
  </si>
  <si>
    <t>KNR-W 2-15 0106-02</t>
  </si>
  <si>
    <t>Rurociągi stalowe ocynkowane o śr. nominalnej 20 mm o połączeniach gwintowanych, na ścianach w budynkach niemieszkalnych</t>
  </si>
  <si>
    <t>KNR-W 2-15 0106-03</t>
  </si>
  <si>
    <t>Rurociągi stalowe ocynkowane o śr. nominalnej 25 mm o połączeniach gwintowanych, na ścianach w budynkach niemieszkalnych</t>
  </si>
  <si>
    <t>Izolacja rury o średnicy wewn. 15 mm otuliną z pianki kauczukowej grub. 20 mm</t>
  </si>
  <si>
    <t>Izolacja rury o średnicy wewn. 20 mm otuliną z pianki kauczukowej grub. 20 mm</t>
  </si>
  <si>
    <t>Izolacja rury o średnicy wewn. 25 mm otuliną z pianki kauczukowej grub. 30 mm</t>
  </si>
  <si>
    <t>KNNR 4 0140-03</t>
  </si>
  <si>
    <t>Wodomierze skrzydełkowe domowe o śr. nominalnej 25 mm</t>
  </si>
  <si>
    <t>KNNR 4 0506-01</t>
  </si>
  <si>
    <t>Pojemnościowy podgrzewacz c.w.u., np. producent: NIBE-BIAWAR Sp. z o.o., typ: OW-E10, lub równoważne</t>
  </si>
  <si>
    <t>KNR-W 2-15 0132-03</t>
  </si>
  <si>
    <t>Zawory odcinające proste o średnicy nominalnej 25mm</t>
  </si>
  <si>
    <t>KNR-W 2-15 0137-02</t>
  </si>
  <si>
    <t>KNNR 4 0115-01</t>
  </si>
  <si>
    <t>Dodatek za podejście dopływowe stalowe do zaworu, baterii</t>
  </si>
  <si>
    <t xml:space="preserve"> wycena indywidualna</t>
  </si>
  <si>
    <t>Pomiar ciśnienia i wydajności na przyłaczu wody</t>
  </si>
  <si>
    <t>Włączenie do istniejącej doziemnej instalacji wodociągowej</t>
  </si>
  <si>
    <t>Przejścia przez przegrody budowlane dla instalacji wody</t>
  </si>
  <si>
    <t>KNR 2-01 0317-0101</t>
  </si>
  <si>
    <t>Wykopy liniowe o ścianach pionowych pod fundamenty, rurociągi, kolektory w gruntach suchych kat.I-II z wydobyciem urobku łopatą lub wyciągiem ręcznym; głębokość do 1.5 m, szerokość 0.8-1.5 m</t>
  </si>
  <si>
    <t>KNR 2-18 0501-02</t>
  </si>
  <si>
    <t>Kanały rurowe - podłoża z materiałów sypkich o grub.15 cm (podsypka + obsybka)</t>
  </si>
  <si>
    <t>KNR 2-01 0320-0101</t>
  </si>
  <si>
    <t>Zasypywanie wykopów liniowych o ścianach pionowych w gruntach kat.I-II; głębokość do 1.5 m, szerokość 0.8-1.5 m</t>
  </si>
  <si>
    <t>KNR 2-01 0236-01</t>
  </si>
  <si>
    <t>Zagęszczenie nasypów ubijakami mechanicznymi; grunty sypkie kat. I-III</t>
  </si>
  <si>
    <t>KNR 7-28 0209-02</t>
  </si>
  <si>
    <t>Wykucie bruzd poziomych o przekroju do 200 cm2 w ścianach murowanych</t>
  </si>
  <si>
    <t>KNR-W 2-15 0208-01</t>
  </si>
  <si>
    <t>Rurociągi z PVC-U kanalizacyjne o śr. 40 mm na ścianach w budynkach niemieszkalnych o połączeniach wciskowych</t>
  </si>
  <si>
    <t>KNR-W 2-15 0208-02</t>
  </si>
  <si>
    <t>Rurociągi z PVC-U kanalizacyjne o śr. 75 mm na ścianach w budynkach niemieszkalnych o połączeniach wciskowych</t>
  </si>
  <si>
    <t>KNR-W 2-15 0208-03</t>
  </si>
  <si>
    <t>Rurociągi z PVC-U kanalizacyjne o śr. 110 mm na ścianach w budynkach niemieszkalnych o połączeniach wciskowych</t>
  </si>
  <si>
    <t>KNR-W 2-15 0222-02</t>
  </si>
  <si>
    <t>Czyszczaki kanalizacyjne z PVC o śr. 110 mm o połączeniach wciskowych</t>
  </si>
  <si>
    <t>KNR-W 2-15 0213-05</t>
  </si>
  <si>
    <t>Wywiewka z PCV o śr. 110 mm</t>
  </si>
  <si>
    <t>KNR-W 2-15 0233-05</t>
  </si>
  <si>
    <t>KNR-W 2-15 0233-02</t>
  </si>
  <si>
    <t>KNR-W 2-15 0230-01</t>
  </si>
  <si>
    <t>KNNR 4 0229-04</t>
  </si>
  <si>
    <t>KNNR 4 0216-02</t>
  </si>
  <si>
    <t>Wpusty podłogowe ze stali nierdzewnej fi 75 z syfonem i kołnierzem uszczelniającym</t>
  </si>
  <si>
    <t>KNR 2-18 0804-01</t>
  </si>
  <si>
    <t>Próba szczelności kanałów rurowych o śr.nominalnej 150 mm</t>
  </si>
  <si>
    <t>KNR-W 2-15 0211-03</t>
  </si>
  <si>
    <t>Dodatki za wykonanie podejść odpływowych z PVC o śr. 110 mm o połączeniach wciskowych</t>
  </si>
  <si>
    <t>podej.</t>
  </si>
  <si>
    <t>Włączenie projektowanej instalacji k.s. do istniejącej instalacji k.s.</t>
  </si>
  <si>
    <t>KNR 2-15 0214-02</t>
  </si>
  <si>
    <t>Montaż syfonu z PCW do zlewozmywaków 1-komorowych</t>
  </si>
  <si>
    <t>Montaż syfonu z PCW do muszli</t>
  </si>
  <si>
    <t>KNR 2-15 0209-01 analogia</t>
  </si>
  <si>
    <t>Zawór napowietrzający</t>
  </si>
  <si>
    <t>KNR 4-01 0339-03</t>
  </si>
  <si>
    <t>Wykucie bruzd o głębokości i szerokości 1/2x1/2 cegieł w ścianach na zaprawie cementowo-wapiennej</t>
  </si>
  <si>
    <t>Przejścia przez przegrody budowlane dla instalacji kanalizacji</t>
  </si>
  <si>
    <t>Instalacja wody</t>
  </si>
  <si>
    <t>KNR 4-01 0330-02</t>
  </si>
  <si>
    <t>Wykucie wnęk o głębok.do 1/2 ceg. w ścianach z cegieł na zaprawie wapiennej dla TM</t>
  </si>
  <si>
    <t>KNR 5-14 0101-04</t>
  </si>
  <si>
    <t>KNR 5-14 0101-04 analogia</t>
  </si>
  <si>
    <t>KNNR 9 0202-07</t>
  </si>
  <si>
    <t>Demontaż skrzynek i rozdzielnic</t>
  </si>
  <si>
    <t>KNR 4-03 1001-13</t>
  </si>
  <si>
    <t>Ręczne wykucie bruzd dla rur: RIP16,RIS16,RL22 o śr.do 47 mm w cegle</t>
  </si>
  <si>
    <t>KNR 5-08 0107-02</t>
  </si>
  <si>
    <t>Rury winidurowe o śr. do 28 mm układane p.t. w podłożu różnym od betonowego w gotowych bruzdach, bez zaprawiania bruzd</t>
  </si>
  <si>
    <t>KNR 4-03 1012-02</t>
  </si>
  <si>
    <t>Zaprawianie bruzd o szer. do 50 mm</t>
  </si>
  <si>
    <t>KNR 4-03 1014-01</t>
  </si>
  <si>
    <t>Ręczne przygotowanie zaprawy cementowo-wapiennej</t>
  </si>
  <si>
    <t>KNNR 5 0203-03</t>
  </si>
  <si>
    <t>Przewody kabelkowe o łącznym przekroju żył do 30 mm2 wciągane do rur  Przewód YDY-450/750 V 5x6mm2</t>
  </si>
  <si>
    <t>KNNR 5 0203-02</t>
  </si>
  <si>
    <t>Przewody kabelkowe o łącznym przekroju żył do 12.5 mm2 wciągane do rur  Przewód YDY-450/750 V 5x2,5mm2</t>
  </si>
  <si>
    <t>KNNR 5 1209-1102</t>
  </si>
  <si>
    <t>Przebijanie otworów śr. 40 mm o długości do 30 cm w ścianach lub stropach z betonu</t>
  </si>
  <si>
    <t>otw.</t>
  </si>
  <si>
    <t>montaż uszczelnień ogniowych</t>
  </si>
  <si>
    <t>KNNR 5 0110-04</t>
  </si>
  <si>
    <t>Listwy elektroinstalacyjne z PCW (naścienne, przypodłogowe i ścienne) przykręcane do cegły</t>
  </si>
  <si>
    <t>KNNR 9 0501-02</t>
  </si>
  <si>
    <t>KNR 5-08 0502-05</t>
  </si>
  <si>
    <t>Przygotowanie podłoża pod oprawy oświetleniowe przykręcane na cegle mocowane na kołkach kotwiących (il.mocowań 2)</t>
  </si>
  <si>
    <t>KNR 5-08 0504-07</t>
  </si>
  <si>
    <t>Montaż z podłączeniem na gotowym podłożu opraw oświetleniowych  oprawy  awaryjne SK8 na jasno  (EW1)</t>
  </si>
  <si>
    <t>Montaż z podłączeniem na gotowym podłożu opraw oświetleniowych  oprawy  awaryjne SK8 na jasno  (EW2)</t>
  </si>
  <si>
    <t>Montaż z podłączeniem na gotowym podłożu opraw oświetleniowych oprawy  awaryjne UP DOOR 1500LM  LED (Zaw)</t>
  </si>
  <si>
    <t>KNR 5-08 0301-23</t>
  </si>
  <si>
    <t>Przygotowanie podłoża pod mocowanie osprzętu na zaprawie cementowej lub gipsowej z wykonaniem ślepych otworów ręcznie w cegle</t>
  </si>
  <si>
    <t>KNR 5-08 0302-01</t>
  </si>
  <si>
    <t>Montaż na gotowym podłożu puszek bakelitowych o śr.do 60mm</t>
  </si>
  <si>
    <t>KNR 5-08 0303-04</t>
  </si>
  <si>
    <t>Montaż na gotowym podłożu puszek 75x75 z tworzywa szt. o il. wylotów 4 i przekroju przewodów do 2.5 mm2 - mocowanych przez przykręcenie</t>
  </si>
  <si>
    <t>KNR 5-08 0307-02</t>
  </si>
  <si>
    <t>Montaż na gotowym podłożu łączników instalacyjnych podtynkowych jednobiegunowych, przycisków w puszce instalacyjnej z podłączeniem  Łącznik p/t 1-biegunowy st. podwyż. IP-20</t>
  </si>
  <si>
    <t>KNR 5-08 0307-03</t>
  </si>
  <si>
    <t>Montaż na gotowym podłożu łączników instalacyjnych podtynkowych świecznikowych w puszce instalacyjnej z podłączeniem  Łącznik p/t świecznikowy podw.st.IP-20</t>
  </si>
  <si>
    <t>KNR 5-08 0307-04</t>
  </si>
  <si>
    <t>Montaż na gotowym podłożu łączników instalacyjnych podtynkowych schod dwubiegunowych w puszce instalacyjnej z podłączeniem  Łącznik p/t schodowy podw.st.IP-20</t>
  </si>
  <si>
    <t>KNR 5-08 0308-02</t>
  </si>
  <si>
    <t>Montaż na gotowym podłożu łączników bryzgoszczelnych bakelitowych świecznikowych mocowanych przez przykręcenie z podłączeniem  Łącznik świeczn. n/t-w/t 250V/10Ast.p IP-4</t>
  </si>
  <si>
    <t>KNR 5-08 0309-03</t>
  </si>
  <si>
    <t>Montaż do gotowego podłoża gniazd wtyczkowych podtynkowych 2-bieg.z uziemieniem w puszkach z podłączeniem pojedyńcze  Gniazdo 2P 10/16 A stand. wyższy</t>
  </si>
  <si>
    <t>KNR 5-08 0309-06</t>
  </si>
  <si>
    <t>Montaż do gotowego podłoża gniazd wtyczkowych bryzgoszczelnych 2-bieg.z uziemieniem przykręcanych 16A/2.5mm2 z podłączeniem  gniazda pojedyńcze     IP 44</t>
  </si>
  <si>
    <t>KNR 5-08 0815-16</t>
  </si>
  <si>
    <t>Podłączenie silników w obudowie normalnej - kable 3-żyłowe Cu do 6 mm2</t>
  </si>
  <si>
    <t>KNR 5-08 0813-02</t>
  </si>
  <si>
    <t>Podłączenie przewodów kabelkowych w powłoce polwinitowej pod zaciski lub bolce (przekrój żył do 4 mm2)</t>
  </si>
  <si>
    <t>KNNR 5 0205-04</t>
  </si>
  <si>
    <t>Przewody kabelkowe YDY 3x1,5 mm2 układane p.t. w gotowych bruzdach w betonie</t>
  </si>
  <si>
    <t>Przewody kabelkowe YDY 3x2,5 mm2 układane p.t. w gotowych bruzdach w betonie</t>
  </si>
  <si>
    <t>Przewody kabelkowe YDY 4x1,5 mm2 układane p.t. w gotowych bruzdach w betonie</t>
  </si>
  <si>
    <t>KNNR 5 0205-06</t>
  </si>
  <si>
    <t>KNNR 5 1207-02</t>
  </si>
  <si>
    <t>Wykucie bruzd dla przewodów wtynkowych na styku elementów betonowych</t>
  </si>
  <si>
    <t>KNNR 5 1208-01</t>
  </si>
  <si>
    <t>Zaprawianie bruzd o szerokości do 25 mm</t>
  </si>
  <si>
    <t>KNNR-W 9 111-02</t>
  </si>
  <si>
    <t>Uzupełnienie tynków kat.III zwykłych po robotach instalacyjnych - pasy pokrywające bruzdy o szer. 10-15 cm</t>
  </si>
  <si>
    <t>KNR 4-03 1004-20</t>
  </si>
  <si>
    <t>Mechaniczne przebijanie otworów w ścianach lub stropach betonowych o długości przebicia do 40 cm - śr.rury do 100 mm</t>
  </si>
  <si>
    <t>KNNR 9 0401-07</t>
  </si>
  <si>
    <t>Demontaż nieuszczelnionego łącznika podtynkowego, natynkowego</t>
  </si>
  <si>
    <t>KNNR 9 0402-05</t>
  </si>
  <si>
    <t>Demontaż gniazd instalacyjnych wtykowych nieuszczelnionych podtynkowych, natynkowych</t>
  </si>
  <si>
    <t>KNNR 9 0203-05</t>
  </si>
  <si>
    <t>Demontaż  aparatury</t>
  </si>
  <si>
    <t>KNNR 9 0501-06</t>
  </si>
  <si>
    <t>Demontaż opraw oświetleniowych świetlówkowych</t>
  </si>
  <si>
    <t>KNNR 9 0305-03</t>
  </si>
  <si>
    <t>Demontaż przewodów kabelkowych o łącznym przekroju żył do 30 mm2 układanych w korytkach i listwach instalacyjnych</t>
  </si>
  <si>
    <t>KNR 5-08 0108-01</t>
  </si>
  <si>
    <t>Rury winidurowe o śr. do 20 mm układane p.t. w betonie w gotowych bruzdach, bez zaprawiania bruzd</t>
  </si>
  <si>
    <t>KNR 5-08 0620-03</t>
  </si>
  <si>
    <t>Montaż  szyn połączeniowych w pomieszczeniach</t>
  </si>
  <si>
    <t>Montaż szyn ekwipotencjalnych</t>
  </si>
  <si>
    <t>KNR 5-08 0206-03</t>
  </si>
  <si>
    <t>Przewody izolowane jednożyłowe o przekroju żyły do 35 mm2 układane w gotowych korytkach  Przewód LY-750V 16mm2</t>
  </si>
  <si>
    <t>KNR 5-08 0206-02</t>
  </si>
  <si>
    <t>Przewody izolowane jednożyłowe o przekroju żyły do 10 mm2 układane w gotowych korytkach Przewód LY-750V 10mm2</t>
  </si>
  <si>
    <t>Przewody izolowane jednożyłowe o przekroju żyły do 10 mm2 układane w gotowych korytkach</t>
  </si>
  <si>
    <t>KNR 5-08 0620-01</t>
  </si>
  <si>
    <t>Montaż uchwytów uziemiających</t>
  </si>
  <si>
    <t>KNR 5-08 0611-02</t>
  </si>
  <si>
    <t>Montaż uziomu powierzchniowego w wykopie o głęb. do 0.6 m w gruncie kat.III  - fundament</t>
  </si>
  <si>
    <t>KNR 4-01 0336-01</t>
  </si>
  <si>
    <t>Wykucie bruzd  1/4x1/2 ceg. w ścianach z cegieł na zaprawie cementowo-wapiennej</t>
  </si>
  <si>
    <t>KNR 5-08 0108-03</t>
  </si>
  <si>
    <t>Rury winidurowe o śr. do 37 mm układane p.t. w betonie w gotowych bruzdach, bez zaprawiania bruzd</t>
  </si>
  <si>
    <t>KNR 5-08 0606-03 analogia</t>
  </si>
  <si>
    <t>Montaż zwodów pionowych  w rurach</t>
  </si>
  <si>
    <t>KNR 5-08 0604-03</t>
  </si>
  <si>
    <t>Montaż zwodów poziomych nienaprężanych z pręta o śr.do 10mm na dachu płaskim pokrytym papą na betonie</t>
  </si>
  <si>
    <t>KNR 5-08 0618-02</t>
  </si>
  <si>
    <t>Łączenie pręta o śr.do 10mm na dachu za pomoca złączy skręcanych odgałęźnych 3-wylotowych</t>
  </si>
  <si>
    <t>KNR 5-08 0619-05</t>
  </si>
  <si>
    <t>Montaż złączy kontrolnych z połączeniem drut-drut w instalacji uziemiającej i odgromowej</t>
  </si>
  <si>
    <t>KNR 5-08 0619-01</t>
  </si>
  <si>
    <t>Montaż złączy do rynny okapowej na dachu w instalacji uziemiającej i odgromowej</t>
  </si>
  <si>
    <t>KNR 5-08 0622-05</t>
  </si>
  <si>
    <t>Montaż typowych iglic na dachu z gotowymi kotwami  maszt odgromowy h=3m</t>
  </si>
  <si>
    <t>KNR 4-03 1205-01</t>
  </si>
  <si>
    <t>Pierwszy pomiar uziemienia ochronnego lub roboczego</t>
  </si>
  <si>
    <t>pomiar.</t>
  </si>
  <si>
    <t>KNR 4-03 1202-01</t>
  </si>
  <si>
    <t>Sprawdzenie i pomiar kompletnego 1-fazowego obwodu elektrycznego niskiego napięcia</t>
  </si>
  <si>
    <t>KNNR 5 1305-01</t>
  </si>
  <si>
    <t>Sprawdzenie samoczynnego wyłączania zasilania (pierwsza próba)</t>
  </si>
  <si>
    <t>prób.</t>
  </si>
  <si>
    <t>KNR 13-21 0402-03</t>
  </si>
  <si>
    <t>Badanie wyłącznika przeciwporażeniowego różnicowo-prądowego</t>
  </si>
  <si>
    <t>KNNR 5 1301-02</t>
  </si>
  <si>
    <t>Sprawdzenie i pomiar 3-fazowego obwodu elektrycznego niskiego napięcia</t>
  </si>
  <si>
    <t>pomiar</t>
  </si>
  <si>
    <t>KNNR 9 0202-06</t>
  </si>
  <si>
    <t>Demontaż skrzynki PD-K</t>
  </si>
  <si>
    <t>KNR AT-14 0110-13</t>
  </si>
  <si>
    <t>Montaż szafki PD-K w nowej obudowie 7U</t>
  </si>
  <si>
    <t>KNR AT-14 0108-01</t>
  </si>
  <si>
    <t>Montaż panela rozdzielczego RJ45 w przygotowanym stelażu 19"</t>
  </si>
  <si>
    <t>KNR AT-14 0110-04</t>
  </si>
  <si>
    <t>Montaż listwy zasilającej szafy 19"</t>
  </si>
  <si>
    <t>KNR 5-08 0212-01</t>
  </si>
  <si>
    <t>Układanie w gotowych korytkach i na drabinkach bez mocowania, przewodów kabelkowych miedzianych (aluminiowych) w powłoce polwinitowej o przekroju do 6mm2 (12mm2 dla Al) &lt;YTKSY 8x0,5&gt;</t>
  </si>
  <si>
    <t>KNR 5-08 0306-01</t>
  </si>
  <si>
    <t>Montaż na gotowym podłożu odgałęźników z tworzyw sztucznych natynkowo-wtynkowych, przykręcanych 3-wylotowych dla przewodów wtynkowych o przekroju do 2,5mm2</t>
  </si>
  <si>
    <t>KNR 5-05 0203-04</t>
  </si>
  <si>
    <t>Zarobienie, rozszycie na łączówkach i włączenie kabli stacyjnych o pojemności 5x2</t>
  </si>
  <si>
    <t>końców</t>
  </si>
  <si>
    <t>KNR AT-14 0105-01</t>
  </si>
  <si>
    <t>Montaż złącza RJ45 na skrętce 4-parowej nieekranowanej UTP</t>
  </si>
  <si>
    <t>Demontaż gniazda wtykowego nieuszczelnionego podtynkowego, natynkowego</t>
  </si>
  <si>
    <t>Demontaż przewodów kabelkowych o przekroju żył do 30mm2 układanych w korytkach i listwach instalacyjnych</t>
  </si>
  <si>
    <t>KNR-W 5-08 0114-04</t>
  </si>
  <si>
    <t>Montaż listew elektroinstalacyjnych (naściennych, przypodłogowych i ściennych) mocowanych przez przykręcenie do cegły - kanał 60x40</t>
  </si>
  <si>
    <t>Montaż listew elektroinstalacyjnych (naściennych, przypodłogowych i ściennych) mocowanych przez przykręcenie do cegły - kanał 50x20</t>
  </si>
  <si>
    <t>Układanie w gotowych korytkach i na drabinkach bez mocowania, przewodów kabelkowych miedzianych (aluminiowych) w powłoce polwinitowej o przekroju do 6mm2 (12mm2 dla Al &lt;Kabel UTP kat 6&gt;</t>
  </si>
  <si>
    <t>KNR 5-08 0212-02</t>
  </si>
  <si>
    <t>Układanie w gotowych korytkach i na drabinkach bez mocowania, przewodów kabelkowych miedzianych (aluminiowych) w powłoce polwinitowej o przekroju do 12mm2 (20mm2 dla Al) &lt;YDY 3x2,5&gt;</t>
  </si>
  <si>
    <t>KNR 5-08 0301-02</t>
  </si>
  <si>
    <t>Osadzenie kołków plastykowych w podłożu ceglanym</t>
  </si>
  <si>
    <t>KNR 5-08 0402-01</t>
  </si>
  <si>
    <t>Przykręcenie do gotowego podłoża bez częściowego rozebrania  i podłączenia aparatów o masie do 2,5kg z 2 otworami mocującymi &lt;Puszka mosaic 2M + Support + ramka&gt;</t>
  </si>
  <si>
    <t>Przykręcenie do gotowego podłoża bez częściowego rozebrania  i podłączenia aparatów o masie do 2,5kg z 2 otworami mocującymi &lt;Puszka mosaic 3M + Support + ramka&gt;</t>
  </si>
  <si>
    <t>KNR AT-14 0107-01</t>
  </si>
  <si>
    <t>Montaż gniazd RJ45 w gnieździe abonenckim lub panelu - Moduł RJ-45 kat 5 + adapter</t>
  </si>
  <si>
    <t>Montaż gniazd wtyczkowych podtynkowych 2-biegunowych z uziemieniem w puszkach &lt;gniazdo 230V  z blokadą DATA czerwone&gt;</t>
  </si>
  <si>
    <t>KNR 5-08 0813-01</t>
  </si>
  <si>
    <t>Podłączenie przewodów kabelkowych o przekroju do 2,5mm2 w powłoce polwinitowej pod zaciski lub bolce</t>
  </si>
  <si>
    <t>KNR 5-05 0205-04</t>
  </si>
  <si>
    <t>Zarobienie, rozszycie na gniazdach 2 XRJ 45 i właczenie kabli stacyjnych o pojemnoscikabla 4x2</t>
  </si>
  <si>
    <t>końc.kabl.</t>
  </si>
  <si>
    <t>KNR 5-01 1311-01</t>
  </si>
  <si>
    <t>Pomiary tłumienności skutecznej przy jednej częstotliwości kabla o 10 parach parametr kat.5e.</t>
  </si>
  <si>
    <t>odc.</t>
  </si>
  <si>
    <t>KNR-W 5-08 0902-01</t>
  </si>
  <si>
    <t>Sprawdzenie samoczynnego wyłączenia zasilania, pierwszy pomiar impedancji pętli zwarciowej</t>
  </si>
  <si>
    <t>KNR-W 5-08 0902-02</t>
  </si>
  <si>
    <t>Sprawdzenie samoczynnego wyłączenia zasilania, następny pomiar impedancji pętli zwarciowej</t>
  </si>
  <si>
    <t>KNR-W 5-08 0902-05</t>
  </si>
  <si>
    <t>Sprawdzenie samoczynnego wyłączenia zasilania, pomiar pierwszy próby działania wyłącznika różnicowoprądowego</t>
  </si>
  <si>
    <t>KNR-W 5-08 0902-06</t>
  </si>
  <si>
    <t>Sprawdzenie samoczynnego wyłączenia zasilania, pomiar następny próby działania wyłącznika różnicowoprądowego</t>
  </si>
  <si>
    <t>KNR AL-01 0201-01</t>
  </si>
  <si>
    <t>Demontaż czujki ruchu pasywnej podczerwieni</t>
  </si>
  <si>
    <t>Montaż czujki ruchu pasywnej podczerwieni - czujka z demontażu</t>
  </si>
  <si>
    <t>Unieczynnienie i ponowne uruchomienie instalacji alarmowej</t>
  </si>
  <si>
    <t>Okładziny schodów z płytek 30x30cm układanych na klej metodą kombinowaną</t>
  </si>
  <si>
    <t>Licowanie ścian płytkami z kamieni sztucznych o wymiarach 25x40cm na zaprawie klejowej</t>
  </si>
  <si>
    <t>KNR 2-02 1505-03/poz. 2.4.9 STWiOR</t>
  </si>
  <si>
    <t>KNR 2-02s 1203-01/wg poz. 2.4.4 STWiOR</t>
  </si>
  <si>
    <t>Płuczka ustępowa podtynkowa z możliwością oszczędnego używania wody - wlot z boku</t>
  </si>
  <si>
    <t>1. Rozbiórki</t>
  </si>
  <si>
    <t>2. Roboty murowe i lekka zabudowa</t>
  </si>
  <si>
    <t>Roboty instalacyjne</t>
  </si>
  <si>
    <t xml:space="preserve"> Instalacja co</t>
  </si>
  <si>
    <t>Razem netto</t>
  </si>
  <si>
    <t>jedn. obm.</t>
  </si>
  <si>
    <t>2. Instalacja wody</t>
  </si>
  <si>
    <t>Roboty instalacyjne - elektryczne i teletechniczne</t>
  </si>
  <si>
    <t>Instalacje teletechniczne</t>
  </si>
  <si>
    <t>1. Instalacja fotowoltaiczna</t>
  </si>
  <si>
    <t>2. Rozdzielnice elektryczne</t>
  </si>
  <si>
    <t>3. Inst. oświetlenia + gniazda</t>
  </si>
  <si>
    <t xml:space="preserve">Razem netto </t>
  </si>
  <si>
    <t>ROBOTY BUDOWLANE</t>
  </si>
  <si>
    <t>Instalacja co</t>
  </si>
  <si>
    <t>Kanalizacja sanitarna</t>
  </si>
  <si>
    <t>Instalacje elektryczne</t>
  </si>
  <si>
    <t xml:space="preserve">Demontaż pochwytów schodowych </t>
  </si>
  <si>
    <t>Wywiezienie gruzu spryzmowanego samochodami samowyładowczymi na odległość do 15 km</t>
  </si>
  <si>
    <t>KNR 4-01 0108-11 + KNR 4-01 0108-12</t>
  </si>
  <si>
    <t>Samopoziomująca masa szpachlowa do spoinowania wewnętrznego  - wylewka korygująco - wyrównująca grubości do 10,0mm</t>
  </si>
  <si>
    <t>KNNR 2 1208-01 + KNNR 2 1208-02</t>
  </si>
  <si>
    <t xml:space="preserve">Zlewozmywak jednokomorowy z ociekaczem </t>
  </si>
  <si>
    <t>Dostawa i montaż bariereki ochronej ze stali nierdzewnej w oknie półpiętra (5 profili 50x30 mm ze stali nierdzewnej)</t>
  </si>
  <si>
    <t>Termomodernizacja budynku B</t>
  </si>
  <si>
    <t>Kosztorys ofertowy w zakresie termomodernizacji netto:</t>
  </si>
  <si>
    <t>Rodzaj robót</t>
  </si>
  <si>
    <t>Wartość netto</t>
  </si>
  <si>
    <t>Razem kosztorys ofertowy netto</t>
  </si>
  <si>
    <t>Podatek VAT</t>
  </si>
  <si>
    <t>Razem kosztorys ofertowy brutto</t>
  </si>
  <si>
    <t>5. Cokół wg poz. 2.4.2 oraz 5.3 STWiOR</t>
  </si>
  <si>
    <t>4. Uziemienie odgromowe</t>
  </si>
  <si>
    <t>analiza własna</t>
  </si>
  <si>
    <t xml:space="preserve">Ceny jednostkowe lub kwoty ryczałtowe Robót muszą obejmować: </t>
  </si>
  <si>
    <r>
      <t>-</t>
    </r>
    <r>
      <rPr>
        <sz val="7"/>
        <color rgb="FF000000"/>
        <rFont val="Times New Roman"/>
        <family val="1"/>
        <charset val="238"/>
      </rPr>
      <t xml:space="preserve">          </t>
    </r>
    <r>
      <rPr>
        <sz val="11"/>
        <color rgb="FF000000"/>
        <rFont val="Calibri"/>
        <family val="2"/>
        <charset val="238"/>
      </rPr>
      <t xml:space="preserve">robociznę bezpośrednią wraz z kosztami towarzyszącymi, </t>
    </r>
  </si>
  <si>
    <r>
      <t>-</t>
    </r>
    <r>
      <rPr>
        <sz val="7"/>
        <color rgb="FF000000"/>
        <rFont val="Times New Roman"/>
        <family val="1"/>
        <charset val="238"/>
      </rPr>
      <t xml:space="preserve">          </t>
    </r>
    <r>
      <rPr>
        <sz val="11"/>
        <color rgb="FF000000"/>
        <rFont val="Calibri"/>
        <family val="2"/>
        <charset val="238"/>
      </rPr>
      <t xml:space="preserve">wartość użytych materiałów wraz z kosztami zakupu, magazynowania, ewentualnych ubytków i transportu na teren budowy, </t>
    </r>
  </si>
  <si>
    <r>
      <t>-</t>
    </r>
    <r>
      <rPr>
        <sz val="7"/>
        <color rgb="FF000000"/>
        <rFont val="Times New Roman"/>
        <family val="1"/>
        <charset val="238"/>
      </rPr>
      <t xml:space="preserve">          </t>
    </r>
    <r>
      <rPr>
        <sz val="11"/>
        <color rgb="FF000000"/>
        <rFont val="Calibri"/>
        <family val="2"/>
        <charset val="238"/>
      </rPr>
      <t xml:space="preserve">wartość pracy sprzętu wraz z kosztami towarzyszącymi, </t>
    </r>
  </si>
  <si>
    <r>
      <t>-</t>
    </r>
    <r>
      <rPr>
        <sz val="7"/>
        <color rgb="FF000000"/>
        <rFont val="Times New Roman"/>
        <family val="1"/>
        <charset val="238"/>
      </rPr>
      <t xml:space="preserve">          </t>
    </r>
    <r>
      <rPr>
        <sz val="11"/>
        <color rgb="FF000000"/>
        <rFont val="Calibri"/>
        <family val="2"/>
        <charset val="238"/>
      </rPr>
      <t xml:space="preserve">koszty pośrednie, zysk kalkulacyjny i ryzyko, </t>
    </r>
  </si>
  <si>
    <r>
      <t>-</t>
    </r>
    <r>
      <rPr>
        <sz val="7"/>
        <color rgb="FF000000"/>
        <rFont val="Times New Roman"/>
        <family val="1"/>
        <charset val="238"/>
      </rP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</si>
  <si>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</si>
  <si>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</si>
  <si>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</si>
  <si>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</si>
  <si>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 xml:space="preserve">Cena jednostkowa robocizny R = </t>
  </si>
  <si>
    <t>Koszty pośrednie Kp (naliczone do R  i S – pracy sprzętu)  =</t>
  </si>
  <si>
    <t xml:space="preserve">Koszty zakupu Kz (naliczone do M – materiałów) = </t>
  </si>
  <si>
    <t>Zysk Z (naliczony do R, S i Kp) =</t>
  </si>
  <si>
    <r>
      <t>1.</t>
    </r>
    <r>
      <rPr>
        <sz val="7"/>
        <color theme="1"/>
        <rFont val="Times New Roman"/>
        <family val="1"/>
        <charset val="238"/>
      </rPr>
      <t xml:space="preserve">   </t>
    </r>
    <r>
      <rPr>
        <u/>
        <sz val="11"/>
        <color theme="1"/>
        <rFont val="Calibri"/>
        <family val="2"/>
        <charset val="238"/>
      </rPr>
      <t>Stawki kalkulacyjne przyjęte do wyceny:</t>
    </r>
  </si>
  <si>
    <t>……………………</t>
  </si>
  <si>
    <t>…………………..</t>
  </si>
  <si>
    <t xml:space="preserve">Kosztorys ofertowy sporządzić dla wszystkich branż i wszystkich robót objętych dokumentacją projektową poprzez wycenę wszystkich  pozycji zawartych w przedmiarach robót - załączniku nr 8 do SIWZ.  
Podstawą płatności będzie cena jednostkowa (z narzutami) skalkulowana przez Wykonawcę za jednostkę obmiarową robót ustaloną dla danej pozycji Kosztorysu Ofertowego. 
Dla pozycji kosztorysowych wycenionych ryczałtowo podstawą płatności będzie wartość (kwota) podana przez Wykonawcę w danej pozycji Kosztorysu Ofertowego. 
Cena jednostkowa lub kwota ryczałtowa pozycji kosztorysowej winna uwzględniać wszystkie czynności, wymagania i badania składające się na jej wykonanie, określone dla tej roboty w Specyfikacjach Technicznych Wykonania i Odbioru Robót i w Dokumentacji Projektowej. </t>
  </si>
  <si>
    <t>zł/r-g</t>
  </si>
  <si>
    <t>%</t>
  </si>
  <si>
    <r>
      <t>2.</t>
    </r>
    <r>
      <rPr>
        <sz val="7"/>
        <color theme="1"/>
        <rFont val="Times New Roman"/>
        <family val="1"/>
        <charset val="238"/>
      </rPr>
      <t xml:space="preserve">       </t>
    </r>
    <r>
      <rPr>
        <u/>
        <sz val="11"/>
        <color theme="1"/>
        <rFont val="Calibri"/>
        <family val="2"/>
        <charset val="238"/>
      </rPr>
      <t>Wyceny robót dokonać wg arkuszy "termomodernizacja" oraz "przebudowa"</t>
    </r>
  </si>
  <si>
    <t>3. Podsumowanie kosztorysu:</t>
  </si>
  <si>
    <t>4. Załączniki</t>
  </si>
  <si>
    <t>………………………………….</t>
  </si>
  <si>
    <t>podpis uprawnionego przedstawiciela Wykonawcy</t>
  </si>
  <si>
    <t>analiza ind.</t>
  </si>
  <si>
    <t>Przygotowanie powierzchni ścian pod nowe wyprawy (skucie starych płytek, zmycie starych farb itp..)</t>
  </si>
  <si>
    <t>Przygotowanie powierzchni sufitów pod nowe wyprawy</t>
  </si>
  <si>
    <t>Rozebranie istniejących ścianek</t>
  </si>
  <si>
    <t>Przygotowanie powierzchni ścian pod ocieplenie (zmycie farb, skucie luźnych elementów tynku itp..)</t>
  </si>
  <si>
    <t>Rynny dachowe z PCV w kolorze grafit- półokrągłe o średnicy 15cm</t>
  </si>
  <si>
    <t>Rury spustowe z PCV w kolorze grafit - okrągłe o średnicy 12cm</t>
  </si>
  <si>
    <t>wycena indywidualna</t>
  </si>
  <si>
    <t>Dodatek za podejście dopływowe do WC</t>
  </si>
  <si>
    <t>kalk. własna</t>
  </si>
  <si>
    <t>Rurociągi stalowe ocynkowane o średnicy nominalnej 15 mm</t>
  </si>
  <si>
    <t>KNR-W 2-15 0126-04</t>
  </si>
  <si>
    <t>Próba szczelności instalacji wodociągowych z rur stalowych w budynkach niemieszkalnych (rurociąg o śr. do 63 mm)</t>
  </si>
  <si>
    <t>Płukanie instalacji wodociągowej w budynkach niemieszkalnych Krotność = 2 wraz z dezynfekcją i badaniem wody</t>
  </si>
  <si>
    <t>Dostawa i montaż głowic termostatycznych; głowica z czujnikiem wbudowanym, z bezpiecznikiem mrozu; zakres regulacji temperatury 5-26°C. Możliwość ograniczania i blokowania ustawionej wartości temperatur</t>
  </si>
  <si>
    <t>Płukanie instalacji co w budynkach niemieszkalnych Krotność = 2</t>
  </si>
  <si>
    <t>Zabudowa wewnętrznych jednostek klimatyzatorów oraz instalacji pod sufitem</t>
  </si>
  <si>
    <t>KNR W 2-02 2004-07 analogia</t>
  </si>
  <si>
    <t>6. Wentylacja - wg pkt. 2.4.6 STWiOR</t>
  </si>
  <si>
    <t>Dostawa i montaz nawiewników ściennych Dn,e,w = 38dB, 5,3 m3/h</t>
  </si>
  <si>
    <t>Dostawa i montaż kratek wywiewnych higrosterowalnych fi 125 mm:
V=60m3/h - szt. 8
V=50m3/h - szt. 3
V=30 m3/h - szt. 1</t>
  </si>
  <si>
    <t>Dostawa i montaż nasady niskociśnieniowej Vw=100 m3/h, P=0,014 kW, U=12 VDC, z tłumikiem akustycznym elastycznym fi 160 L = 1200 mm</t>
  </si>
  <si>
    <t>Dostawa i montaż nasad kominowych niskociśnieniowych osadzonych na skrzynkach zbiorczych:
Vw=240 m3/h, P=0,014 kW, U = 12V DC - szt. 1
Vw=170m3/h, P=0,014 kW, U= 12 V DC - szt. 1</t>
  </si>
  <si>
    <t>KNR 2-02 1121-05/poz. 2.4.21 STWiOR</t>
  </si>
  <si>
    <t>KNR-W 2-02 0840-07/ poz. 2.4.15 STWiOR</t>
  </si>
  <si>
    <t>Dwukrotne malowanie farbami emulsyjnymi  wewnętrznych podłoży gipsowych z gruntowaniem</t>
  </si>
  <si>
    <t>KNR 2-02 1118-08/ poz. 2.4.15 STWiOR</t>
  </si>
  <si>
    <t>KNR-W 2-02 2005-03/poz. 2.4.16 STWiOR</t>
  </si>
  <si>
    <t>Okładziny stropów płytami gipsowo-kartonowymi wodoodpornymi na ruszcie metalowym podwójnym podwieszonym z kształtowników CD i Ud</t>
  </si>
  <si>
    <t>Dwukrotne malowanie farbami emulsyjnymi wewnętrznych podłoży gipsowych z gruntowaniem</t>
  </si>
  <si>
    <t>Dostawa i montaż podokienników wewnętrznych z MDF laminowanego gr. 2,5 cm</t>
  </si>
  <si>
    <t>KNR 2-02s 1203-01/wg poz. 2.4.7 STWiOR</t>
  </si>
  <si>
    <t>KNR 2-02s 1203-01/wg poz. 2.4.8 STWiOR</t>
  </si>
  <si>
    <t>Baterie czerpalne dla umywalki, jednouchwytowe, z wypływem czasowym.</t>
  </si>
  <si>
    <t>Baterie czerpalne dla zlewozmywaka jednouchwytowe.</t>
  </si>
  <si>
    <t>Miska ustępowa wisząca wraz z dostawą stelażu</t>
  </si>
  <si>
    <t>Umywalki pojedyncze półokrągłe dł. min 50 cm</t>
  </si>
  <si>
    <t>Montaż syfonu chromowanego do umywalek</t>
  </si>
  <si>
    <t>Demontaż obróbek, rynien i rur spustowych</t>
  </si>
  <si>
    <t>Oczyszczenie powierzchni dachu, usunięcie nierówności, przygotowanie pod izolację</t>
  </si>
  <si>
    <t>Uzupełnienie tynków na kominach oraz na attykach</t>
  </si>
  <si>
    <t>Wykonanie czap kominowych</t>
  </si>
  <si>
    <t>dopłata za izolację pozioma -paroizolację</t>
  </si>
  <si>
    <t>dopłata za wykonanie spadku 3% z płyt styropianowych na lepiku - kliny styropianowe</t>
  </si>
  <si>
    <t>KNR 4-01 0311-01</t>
  </si>
  <si>
    <t>KNR 4-01 0726-01</t>
  </si>
  <si>
    <t>Obróbki z blachy stalowej powlekanej gr, 0,55 mm przy szerokości w rozwinięciu ponad 25cm</t>
  </si>
  <si>
    <t>KNR 2-02 0507-02</t>
  </si>
  <si>
    <t>dopłata za rozbiórkę pokrycia z papy (co najmniej 3 warstwy) wraz z wywozem i utylizacją</t>
  </si>
  <si>
    <t>dopłata za rozbiórkę wylewki cementowej gr. 4 cm  wraz z wywozem i utylizacją</t>
  </si>
  <si>
    <t>dopłata za rozbiórkę izolacji termicznej (keramzyt) gr. ok. 20 cm wraz z wywozem i utylizacją</t>
  </si>
  <si>
    <t>Malowanie tynków zewnętrznych farbami silikonowymi</t>
  </si>
  <si>
    <t>Dostawa i montaż wentylatorów dachowych osadzonych na systemowej podstawie tłumiącej Vw= 50 m3/h, P = 0,085 kW, U = 230 V z automatyką dopoasowującą pracę wentylatorów do stopnia otwarcia kratek higrosterowalnych</t>
  </si>
  <si>
    <t>Dostawa i montaż rolet wewnętrznych (materiałowe plisy okienne); okna O3, O4, O7, O8, O9, O10, O11</t>
  </si>
  <si>
    <t>KNR 2-02 1505-10</t>
  </si>
  <si>
    <t>Montaż kominków wentylacyjnych</t>
  </si>
  <si>
    <t>1. Wymiana stolarki okiennej i drzwiowej</t>
  </si>
  <si>
    <t>Montaż stolarki okiennej</t>
  </si>
  <si>
    <t>KNR 0-19 1023-05/06</t>
  </si>
  <si>
    <t>poz. 2.4.4 STWiOR</t>
  </si>
  <si>
    <t>Wykucie z muru okien wraz z wywozem i utylizacją</t>
  </si>
  <si>
    <t>Przemurowanie po obwodzie ścianek attykowych - 3 warstwy cegły</t>
  </si>
  <si>
    <t>dopłata za warstwy wyrównawcze z zaprawy cementowej grubości do 40mm zatarte na gładko</t>
  </si>
  <si>
    <t>KNR 2-02 1102-02  analogia</t>
  </si>
  <si>
    <t xml:space="preserve">4. Docieplenie ścian zewnętrznych wg poz. 2.4.2 oraz 5.3 STWiOR </t>
  </si>
  <si>
    <t>Dostawa i montaż podokienników zewnętrznych z blachy stalowej powlekanej</t>
  </si>
  <si>
    <t>Montaż  rozdzielnicy poddtynkowej RW-36 - p IP30 (rozdzielnica TB-1  rys  E.07)</t>
  </si>
  <si>
    <t>Wymiana opraw oświetleniowych świetlówkowych  oprawy świetlówkowe  (np.. X-LINE) LED 3900 LM</t>
  </si>
  <si>
    <t>Montaż z podłączeniem na gotowym podłożu opraw oświetleniowych   oprawy świetlówkowe  (np. X-LINE) LED 3900 LM (4)</t>
  </si>
  <si>
    <t>Montaż z podłączeniem na gotowym podłożu opraw oświetleniowych   oprawy świetlówkowe  (np.. X-LINE) LED 6600LM (5)</t>
  </si>
  <si>
    <t>Montaż z podłączeniem na gotowym podłożu opraw oświetleniowych   oprawy świetlówkowe  (np.. X-LINE) LED 4400 LM (6)</t>
  </si>
  <si>
    <t>Montaż z podłączeniem na gotowym podłożu opraw oświetleniowych   oprawy świetlówkowe (np.. X-LINE) LED 6500 LM (7)</t>
  </si>
  <si>
    <t>Montaż z podłączeniem na gotowym podłożu opraw oświetleniowych   oprawy  (np.. Rubin LOOK) LED 3300 LM (3)</t>
  </si>
  <si>
    <t>Montaż z podłączeniem na gotowym podłożu opraw oświetleniowych   oprawy  (np.. ESSENCE LED) 2600LM PLX  (2)</t>
  </si>
  <si>
    <t>Montaż z podłączeniem na gotowym podłożu opraw oświetleniowych    oprawy  awaryjna (np.. RUTA) 3W  ( Aw1)</t>
  </si>
  <si>
    <t>Wykonanie opasek okiennych szerokości 10 cm</t>
  </si>
  <si>
    <t>Wykonanie gzymsu międzykondygnacyjnego</t>
  </si>
  <si>
    <t>Skucie warstwy ok. 2 cm wraz z wyrównaniem powierzchni pod osadzenie  podokienników zewnętrznych</t>
  </si>
  <si>
    <t xml:space="preserve">Dostawa i montaż drzwiczek rewizyjnych 20x20 cm w elewacji </t>
  </si>
  <si>
    <t xml:space="preserve">Docieplenie ścian płytami styropianowymi gr 15 cm  w wybranym systemie BSO - przy użyciu got. zapraw klejących wraz z przyg. podłoża i ręczne wyk. wyprawy elew. z got. suchej mieszanki </t>
  </si>
  <si>
    <t>KNR 0-23 2614-01 analogia</t>
  </si>
  <si>
    <t xml:space="preserve">Docieplenie ścian płytami styropianowymi gr 16 cm  w wybranym systemie BSO - przy użyciu got. zapraw klejących wraz z przyg. podłoża i ręczne wyk. wyprawy elew. z got. suchej mieszanki </t>
  </si>
  <si>
    <t>Docieplenie ścian budynków płytami styropianowymi - wybrany system BSO - przy użyciu got. zapraw klejących wraz z przyg. podłoża i ręczne wyk. wyprawy elew. z got. suchej mieszanki - zamocowanie listwy cokołowej</t>
  </si>
  <si>
    <t>Docieplenie ścian budynków płytami styropianowymi - wybrany system BSO - przy użyciu got. zapraw klejących wraz z przyg. podłoża i ręczne wyk. wyprawy elew. z got. suchej mieszanki - ochrona narożników wypukłych kątownikiem metalowym</t>
  </si>
  <si>
    <t>Docieplenie ościeży o szer. 15 cm płytami styropianowymi EPS 032 gr. 3 cm w wybranym systemie BSO - przy użyciu got. zapraw klejących wraz z przyg. podłoża i ręczne wyk. wyprawy elew. z got. suchej mieszanki</t>
  </si>
  <si>
    <t>KNR 0-23 2614-04 analogia</t>
  </si>
  <si>
    <t>KNR 0-23 2614 -11 analogia</t>
  </si>
  <si>
    <t>KNR 0-23 2614-10 analogia</t>
  </si>
  <si>
    <t>Rozebranie nawierzchni z kostki wraz z jej odtworzeniem po wykonaniu prac dociepleniowych (kostka z odzysku)</t>
  </si>
  <si>
    <t>Odkrycie ścian fundamentowych dla wykonania docieplenia i zasypanie wykopów wraz z zagęszczeniem</t>
  </si>
  <si>
    <t>Dwukrotne malowanie powierzchni pionowych murowanych izolacją SBS wraz z gruntowaniem</t>
  </si>
  <si>
    <t>KNR 9-15 0102-02 + KNR 9-15 0201-03 + KNR 9-15 0201-04</t>
  </si>
  <si>
    <r>
      <t xml:space="preserve">Dostawa nawiewników okiennych higrosterowalnych dwusystemowych, </t>
    </r>
    <r>
      <rPr>
        <b/>
        <sz val="11"/>
        <color theme="1"/>
        <rFont val="Calibri"/>
        <family val="2"/>
        <charset val="238"/>
        <scheme val="minor"/>
      </rPr>
      <t>montowanych w oknach</t>
    </r>
    <r>
      <rPr>
        <sz val="11"/>
        <color theme="1"/>
        <rFont val="Calibri"/>
        <family val="2"/>
        <charset val="238"/>
        <scheme val="minor"/>
      </rPr>
      <t xml:space="preserve">, lokalizacja wg PT  </t>
    </r>
  </si>
  <si>
    <t>Dostawa i montaż wycieraczki wewnętrznej 50 x 80 cm osuszająco-czyszczącej (wkłady tekstylne + wkłady gumowe), montowanej w ramie aluminiowej w posadzce</t>
  </si>
  <si>
    <t>Drzwi wewnętrzne dwuskrzydłowe alu DR6, DR6a, przeszklone szkłem bezpiecznym, wyposażone w zamek patentowy z kompletem min 3 kluczy</t>
  </si>
  <si>
    <r>
      <rPr>
        <b/>
        <sz val="11"/>
        <color theme="1"/>
        <rFont val="Calibri"/>
        <family val="2"/>
        <charset val="238"/>
        <scheme val="minor"/>
      </rPr>
      <t>Uwaga</t>
    </r>
    <r>
      <rPr>
        <sz val="11"/>
        <color theme="1"/>
        <rFont val="Calibri"/>
        <family val="2"/>
        <charset val="238"/>
        <scheme val="minor"/>
      </rPr>
      <t>: w wycenie należy przyjąć oprawy oświetleniowe nastropowe liniowe dowolnego producenta, o mocy zgodnej z dokumentacją (tolerancja +/- 10%) wykonane z profili aluminiowych, z przesłonami (zgodnie z PT) mikropryzmatycznymi (Micro-PRM) lub opalizowanymi (PLX),o strumeniu świetlnym podanym w poszczególnych pozycjach (np. 3900 LM),z modłułami LED i źródłami światła LED o trwałości min 60 tys. h, o ciepłej barwie światła</t>
    </r>
  </si>
  <si>
    <t>Wykucie z muru krat okiennych (w oknach: O5, O6, O10, O11) wraz z wywozem; uzysk z tytułu sprzedaży złomu po stronie Wykonawcy</t>
  </si>
  <si>
    <t>Dostawa okien rozwieranych i uchylno-rozwieranych trójdzielnych - O7 (190x147), O8 (200x146), O10 (195x149), O11 (200x148)</t>
  </si>
  <si>
    <t>Dostawa okien uchylno-rozwieranych - O12 (75x280)</t>
  </si>
  <si>
    <t>Dostawa okien uchylno-rozwieranych jednodzielnych - O1, O2 (61x80)</t>
  </si>
  <si>
    <t>Dostawa okien uchylno-rozwieranych jednodzielnych - O4 (100x155)</t>
  </si>
  <si>
    <t>Dostawa okien uchylno-rozwieranych dwudzielnych - O3  (146x135)</t>
  </si>
  <si>
    <t>Dostawa okien uchylno-rozwieranych dwudzielnych - O9 - szt. 2 (135x155)</t>
  </si>
  <si>
    <t>Dostawa okna O5 (100x141) do kancelarii tajnej - szklone szybami zespolonymi o klasie P2A z dwiema warstwami folii PVB</t>
  </si>
  <si>
    <t>Dostawa okna O6 (224x144) do archiwum - szklone szybami zespolonymi o klasie P2A z dwiema warstwami folii PVB</t>
  </si>
  <si>
    <t>Dostawa i montaż drzwi zewnętrznych antywłamaniowych klasy RC2,  stalowe pełne profilowane, w okleinie drewnopodobnej, wyposażone w dwa zamki patentowe z kompletem kluczy (po min 3 szt.) - DZ1 (120x203)</t>
  </si>
  <si>
    <t>Dostawa i montaż drzwi zewnętrznych antywłamaniowych klasy RC2,  stalowe pełne profilowane, w okleinie drewnopodobnej, wyposażone w dwa zamki patentowe z kompletem kluczy (po min 3 szt.) - DZ2 (90x200)</t>
  </si>
  <si>
    <r>
      <t xml:space="preserve">Uwaga: w wycenie należy przyjąć dostawę drzwi wewnętrznych DR1, DR3, DR4, DR5, DR7 - </t>
    </r>
    <r>
      <rPr>
        <b/>
        <sz val="11"/>
        <color theme="1"/>
        <rFont val="Calibri"/>
        <family val="2"/>
        <charset val="238"/>
        <scheme val="minor"/>
      </rPr>
      <t>pełnych</t>
    </r>
    <r>
      <rPr>
        <sz val="11"/>
        <color theme="1"/>
        <rFont val="Calibri"/>
        <family val="2"/>
        <charset val="238"/>
        <scheme val="minor"/>
      </rPr>
      <t xml:space="preserve"> płytowych z wypełnieniem typu płytą wiórową, w okleinie naturalnej kolor "dąb klasyczny", ościeżnice metalowe regulowane w kolorze dostosowanym do kolorystyki skrzydeł, z klamkami tytanowymi - wzór standardowy, z jednym zamkiem z kompletem 3 kluczy</t>
    </r>
  </si>
  <si>
    <t xml:space="preserve">Drzwi wewnętrzne  DR1 (90x203) - szt. 4 </t>
  </si>
  <si>
    <t xml:space="preserve">Drzwi wewnętrzne  DR3 - szt. 1 </t>
  </si>
  <si>
    <t>Drzwi wewnętrzne DR2 płytowez górnym naświetlem (szkło mleczne), z wypełnieniem typu płytą wiórową, w okleinie naturalnej kolor "dąb klasyczny", ościeżnice metalowe regulowane w kolorze dostosowanym do kolorystyki skrzydeł, z klamkami tytanowymi - wzór standardowy, z kratką transferową, wyposażone w zamek WC - szt. 2</t>
  </si>
  <si>
    <t>Drzwi wewnętrzne DR1A, DR1B - antywłamaniowe klasy RC2, pełne w okleinie naturalnej "dąb klasyczny", wyposażone w zamek patentowy z kompletem min 3 kluczy</t>
  </si>
  <si>
    <t>Drzwi wewnętrzne  DR4 - szt. 1 z kratką transferową</t>
  </si>
  <si>
    <t>Drzwi wewnętrzne DR5 - szt. 1, z kratką transferową</t>
  </si>
  <si>
    <t>Drzwi wewnętrzne  DR7 - szt. 1 przesuwne</t>
  </si>
  <si>
    <t>Drzwi wewnętrzne DR8 - płytowe z górnym naświetlem (szkło mleczne), z wypełnieniem typu płytą wiórową, w okleinie naturalnej kolor "dąb klasyczny", ościeżnice metalowe regulowane w kolorze dostosowanym do kolorystyki skrzydeł, z klamkami tytanowymi - wzór standardowy, z kratką transferową, z zamkiem patentowym i kompletem 3 kluczy - szt. 1</t>
  </si>
  <si>
    <t>2. Docieplenie dachu -  wg poz. 2.4.3 oraz 5.4 STWiOR</t>
  </si>
  <si>
    <t>3. Docieplenie dachu -  dopłata zgodnie z zapisami poz. 5.4 STWiOR</t>
  </si>
  <si>
    <t>Rozbudowa   rozdzielnicy  TB rys. E-8</t>
  </si>
  <si>
    <t>1.  Instalacja co</t>
  </si>
  <si>
    <t>3. Instalacja kanalizacji sanitarnej</t>
  </si>
  <si>
    <t>4.1. Rozdzielnice elektryczne</t>
  </si>
  <si>
    <t>4.2. Inst. oświetlenia + gniazda</t>
  </si>
  <si>
    <t>4.3. Demontaż instalacji i osprzętu</t>
  </si>
  <si>
    <t>4.4. Uziemienie wyrównawcze</t>
  </si>
  <si>
    <t>4.5. Pomiary elektryczne</t>
  </si>
  <si>
    <t xml:space="preserve">4. Roboty instalacyjne - elektryczne </t>
  </si>
  <si>
    <t>5.1. Przeniesienie szafki PD-K z pomieszczenia 29b do pomieszczenia 26</t>
  </si>
  <si>
    <t>5.2. Instalacja sieci strukturalnej i zasilania dedykowanego</t>
  </si>
  <si>
    <t>5.3. Instalacja alarmowa</t>
  </si>
  <si>
    <t>5. Roboty instalacyjne -  teletechniczne</t>
  </si>
  <si>
    <t>Przewody kabelkowe - przewód YDY-450/750 V 5x2,5mm2 - układane p.t. w gotowych bruzdach w betonie - falownik</t>
  </si>
  <si>
    <t xml:space="preserve">Wykonanie nadproży w nowych otworach w ścianach wg poz. 1.1 (PT konstrukcja) z dostawą belek stalowych C100 </t>
  </si>
  <si>
    <t>3. Posadzki</t>
  </si>
  <si>
    <t>4. Ściany</t>
  </si>
  <si>
    <t>5. Sufity</t>
  </si>
  <si>
    <t>6. Stolarka okienna i drzwiowa</t>
  </si>
  <si>
    <t>7. Elementy kowalsko-ślusarskie</t>
  </si>
  <si>
    <t>8. Dach - prace uzupełniające - poz. 2.4.3 STWiOR</t>
  </si>
  <si>
    <t>9. Elewacja - prace uzupełniające wg PT (rys. nr 6 - elewacja)</t>
  </si>
  <si>
    <t>Rozebranie warstwy wyrównawczej z płyt osb</t>
  </si>
  <si>
    <t>Posadzki z wykładzin z tworzyw sztucznych (winylowych) wraz z wywyinięciem na ścian (wsp.1.1) + zgrzewanie</t>
  </si>
  <si>
    <t>KNR 2-02 1112-05+09/ poz. 2.4.11 STWiOR</t>
  </si>
  <si>
    <t>Dostawa i montaż instalacji  fotowoltaicznej  w/g rysunku  E-06 i E 05  z przygotowaniem dokumentów dla uzyskania przez Zamawiającego włączenia mikroinstalacji do sieci ENEA Operator sp. z o.o.</t>
  </si>
  <si>
    <t>Zgodnie z pkt. 5.5 STWiOR - roboty elektryczne</t>
  </si>
  <si>
    <t>Montaż uszczelnień ogniowych</t>
  </si>
  <si>
    <t xml:space="preserve">Izolacja jednowarstwowa grubości 20mm rurociągów o średnicy wewnętrznej 18mm otulinami PUR </t>
  </si>
  <si>
    <t xml:space="preserve">Izolacja jednowarstwowa grubości 20mm rurociągów o średnicy wewnętrznej 22mm otulinami  PUR </t>
  </si>
  <si>
    <t xml:space="preserve">Izolacja jednowarstwowa grubości 20mm rurociągów o średnicy wewnętrznej 25mm otulinami  PUR </t>
  </si>
  <si>
    <t xml:space="preserve">Izolacja jednowarstwowa grubości 30mm rurociągów o średnicy wewnętrznej 35mm otulinami PUR </t>
  </si>
  <si>
    <r>
      <t xml:space="preserve">Grzejnik płytowy o wydajności cieplnej </t>
    </r>
    <r>
      <rPr>
        <sz val="11"/>
        <rFont val="Calibri"/>
        <family val="2"/>
        <charset val="238"/>
      </rPr>
      <t xml:space="preserve">≥ </t>
    </r>
    <r>
      <rPr>
        <sz val="11"/>
        <rFont val="Calibri"/>
        <family val="2"/>
        <charset val="238"/>
        <scheme val="minor"/>
      </rPr>
      <t>814W (np. typ 21KV 600/600 V&amp;N) wraz z rurą przyłączeniową i wkładką zaworową</t>
    </r>
  </si>
  <si>
    <t>Grzejnik płytowy o wydajności cieplnej ≥ 1315W (np.. typ 11KV 600/1400 V&amp;N) wraz z rurą przyłaczeniową i wkładką zaworową</t>
  </si>
  <si>
    <t>Grzejnik płytowy o wydajności cieplnej ≥ 1357W (np. typ 21KV 600/1000  V&amp;N) wraz z rurą przyłaczeniową i wkładką zaworową</t>
  </si>
  <si>
    <t>Grzejnik płytowy o wydajności cieplnej ≥ 1791W (np. typ 21KV 600/1320 V&amp;N) wraz z rurą przyłaczeniową i wkładką zaworową</t>
  </si>
  <si>
    <t>Grzejnik płytowy o wydajności cieplnej ≥ 2755W (np. typ 22KV 900/1200 V&amp;N)  wraz z rurą przyłaczeniową i wkładką zaworową</t>
  </si>
  <si>
    <t>Grzejnik płytowy o wydajności cieplnej ≥ 376W (np. typ 11KV 600/400 V&amp;N) wraz z rurą przyłaczeniową i wkładką zaworową</t>
  </si>
  <si>
    <t xml:space="preserve">Rury wielowarstwowe Pe-Xc 16 x 2,0 </t>
  </si>
  <si>
    <t xml:space="preserve">Rury wielowarstwowe  Pe-Xc 20 x2,25 </t>
  </si>
  <si>
    <t xml:space="preserve">Rury wielowarstwowe Pe-Xc 25 x2,5 </t>
  </si>
  <si>
    <t xml:space="preserve">Rury wielowarstwowe Pe-Xc 32 x3,0 </t>
  </si>
  <si>
    <t>analiza indywidualna/
STWiOR - roboty sanitarne</t>
  </si>
  <si>
    <t>Kurtyna powietrzna o mocy grzejnej 4kW z zaworem 2-drogowym z siłownikiem oraz elementami automatyki (sterownik naścienny)</t>
  </si>
  <si>
    <t xml:space="preserve">Przebudowa budynku </t>
  </si>
  <si>
    <t>Kosztorys ofertowy w zakresie przebudowy  netto: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</si>
</sst>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000\ _z_ł_-;\-* #,##0.000\ _z_ł_-;_-* &quot;-&quot;??\ _z_ł_-;_-@_-"/>
  </numFmts>
  <fonts count="39">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1"/>
      <color theme="1"/>
      <name val="Calibri"/>
      <family val="2"/>
      <charset val="238"/>
      <scheme val="minor"/>
    </font>
    <font>
      <b/>
      <sz val="12"/>
      <color theme="1"/>
      <name val="Calibri"/>
      <family val="2"/>
      <charset val="238"/>
      <scheme val="minor"/>
    </font>
    <font>
      <b/>
      <sz val="11"/>
      <color theme="1"/>
      <name val="Calibri"/>
      <family val="2"/>
      <charset val="238"/>
      <scheme val="minor"/>
    </font>
    <font>
      <b/>
      <sz val="14"/>
      <color theme="1"/>
      <name val="Calibri"/>
      <family val="2"/>
      <charset val="238"/>
      <scheme val="minor"/>
    </font>
    <font>
      <sz val="12"/>
      <color theme="1"/>
      <name val="Calibri"/>
      <family val="2"/>
      <charset val="238"/>
      <scheme val="minor"/>
    </font>
    <font>
      <sz val="14"/>
      <color theme="1"/>
      <name val="Calibri"/>
      <family val="2"/>
      <charset val="238"/>
      <scheme val="minor"/>
    </font>
    <font>
      <sz val="11"/>
      <color rgb="FF000000"/>
      <name val="Calibri"/>
      <family val="2"/>
      <charset val="238"/>
    </font>
    <font>
      <sz val="11"/>
      <color rgb="FF000000"/>
      <name val="Times New Roman"/>
      <family val="1"/>
      <charset val="238"/>
    </font>
    <font>
      <sz val="7"/>
      <color rgb="FF000000"/>
      <name val="Times New Roman"/>
      <family val="1"/>
      <charset val="238"/>
    </font>
    <font>
      <sz val="11"/>
      <color theme="1"/>
      <name val="Calibri"/>
      <family val="2"/>
      <charset val="238"/>
    </font>
    <font>
      <u/>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1"/>
      <color rgb="FFC00000"/>
      <name val="Calibri"/>
      <family val="2"/>
      <charset val="238"/>
      <scheme val="minor"/>
    </font>
    <font>
      <sz val="11"/>
      <name val="Calibri"/>
      <family val="2"/>
      <charset val="238"/>
      <scheme val="minor"/>
    </font>
    <font>
      <sz val="11"/>
      <name val="Calibri"/>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43" fontId="21" fillId="0" borderId="0" applyFont="0" applyFill="0" applyBorder="0" applyAlignment="0" applyProtection="0"/>
    <xf numFmtId="0" fontId="34" fillId="0" borderId="0" applyNumberFormat="0" applyFill="0" applyBorder="0" applyAlignment="0" applyProtection="0"/>
  </cellStyleXfs>
  <cellXfs count="222">
    <xf numFmtId="0" fontId="0" fillId="0" borderId="0" xfId="0"/>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0" xfId="0" applyFont="1" applyAlignment="1">
      <alignment horizontal="center" vertical="center"/>
    </xf>
    <xf numFmtId="0" fontId="22" fillId="0" borderId="1" xfId="0" applyFont="1" applyBorder="1" applyAlignment="1">
      <alignment vertical="center" wrapText="1"/>
    </xf>
    <xf numFmtId="164" fontId="22" fillId="0" borderId="1" xfId="1" applyNumberFormat="1" applyFont="1" applyBorder="1" applyAlignment="1">
      <alignment vertical="center"/>
    </xf>
    <xf numFmtId="0" fontId="22" fillId="0" borderId="0" xfId="0" applyFont="1" applyAlignment="1">
      <alignment vertical="center"/>
    </xf>
    <xf numFmtId="0" fontId="22" fillId="0" borderId="0" xfId="0" applyFont="1" applyAlignment="1">
      <alignment vertical="center" wrapText="1"/>
    </xf>
    <xf numFmtId="0" fontId="22" fillId="0" borderId="1" xfId="0" applyFont="1" applyBorder="1" applyAlignment="1">
      <alignment horizontal="left" vertical="center" wrapText="1"/>
    </xf>
    <xf numFmtId="164" fontId="22" fillId="0" borderId="1" xfId="1" applyNumberFormat="1" applyFont="1" applyBorder="1" applyAlignment="1">
      <alignment vertical="center" wrapText="1"/>
    </xf>
    <xf numFmtId="164" fontId="22" fillId="0" borderId="0" xfId="1" applyNumberFormat="1" applyFont="1" applyAlignment="1">
      <alignment vertical="center"/>
    </xf>
    <xf numFmtId="0" fontId="20" fillId="0" borderId="1" xfId="0" applyFont="1" applyBorder="1" applyAlignment="1">
      <alignment vertical="center" wrapText="1"/>
    </xf>
    <xf numFmtId="43" fontId="22" fillId="0" borderId="1" xfId="1" applyFont="1" applyBorder="1" applyAlignment="1">
      <alignment vertical="center"/>
    </xf>
    <xf numFmtId="43" fontId="22" fillId="0" borderId="0" xfId="1" applyFont="1" applyAlignment="1">
      <alignment vertical="center"/>
    </xf>
    <xf numFmtId="0" fontId="22" fillId="2" borderId="1" xfId="0" applyFont="1" applyFill="1" applyBorder="1" applyAlignment="1">
      <alignment vertical="center"/>
    </xf>
    <xf numFmtId="0" fontId="22" fillId="2" borderId="1" xfId="0" applyFont="1" applyFill="1" applyBorder="1" applyAlignment="1">
      <alignment vertical="center" wrapText="1"/>
    </xf>
    <xf numFmtId="43" fontId="24" fillId="2" borderId="1" xfId="1" applyFont="1" applyFill="1" applyBorder="1" applyAlignment="1">
      <alignmen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43" fontId="23" fillId="0" borderId="1" xfId="1" applyFont="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43" fontId="22" fillId="2" borderId="1" xfId="1" applyFont="1" applyFill="1" applyBorder="1" applyAlignment="1">
      <alignment horizontal="center" vertical="center"/>
    </xf>
    <xf numFmtId="43" fontId="22" fillId="2" borderId="1" xfId="1" applyFont="1" applyFill="1" applyBorder="1" applyAlignment="1">
      <alignment vertical="center"/>
    </xf>
    <xf numFmtId="0" fontId="22" fillId="0" borderId="1" xfId="0" applyFont="1" applyFill="1" applyBorder="1" applyAlignment="1">
      <alignment vertical="center" wrapText="1"/>
    </xf>
    <xf numFmtId="0" fontId="24" fillId="0" borderId="2" xfId="0" applyFont="1" applyFill="1" applyBorder="1" applyAlignment="1">
      <alignment horizontal="center" vertical="center"/>
    </xf>
    <xf numFmtId="0" fontId="24" fillId="0" borderId="5" xfId="0" applyFont="1" applyFill="1" applyBorder="1" applyAlignment="1">
      <alignment horizontal="center" vertical="center"/>
    </xf>
    <xf numFmtId="43" fontId="24" fillId="0" borderId="1" xfId="1" applyFont="1" applyFill="1" applyBorder="1" applyAlignment="1">
      <alignment vertical="center"/>
    </xf>
    <xf numFmtId="0" fontId="22" fillId="0" borderId="0" xfId="0" applyFont="1" applyFill="1" applyAlignment="1">
      <alignment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vertical="center" wrapText="1"/>
    </xf>
    <xf numFmtId="43" fontId="22" fillId="0" borderId="1" xfId="1" applyFont="1" applyFill="1" applyBorder="1" applyAlignment="1">
      <alignment vertical="center"/>
    </xf>
    <xf numFmtId="164" fontId="22" fillId="0" borderId="1" xfId="1" applyNumberFormat="1" applyFont="1" applyFill="1" applyBorder="1" applyAlignment="1">
      <alignment vertical="center" wrapText="1"/>
    </xf>
    <xf numFmtId="164" fontId="22" fillId="0" borderId="1" xfId="1" applyNumberFormat="1" applyFont="1" applyFill="1" applyBorder="1" applyAlignment="1">
      <alignment vertical="center"/>
    </xf>
    <xf numFmtId="0" fontId="22" fillId="0" borderId="2" xfId="0" applyFont="1" applyBorder="1" applyAlignment="1">
      <alignment horizontal="center" vertical="center"/>
    </xf>
    <xf numFmtId="0" fontId="22" fillId="0" borderId="5" xfId="0" applyFont="1" applyBorder="1" applyAlignment="1">
      <alignment vertical="center" wrapText="1"/>
    </xf>
    <xf numFmtId="0" fontId="22" fillId="0" borderId="5" xfId="0" applyFont="1" applyBorder="1" applyAlignment="1">
      <alignment horizontal="center" vertical="center"/>
    </xf>
    <xf numFmtId="164" fontId="22" fillId="0" borderId="5" xfId="1" applyNumberFormat="1" applyFont="1" applyBorder="1" applyAlignment="1">
      <alignment vertical="center"/>
    </xf>
    <xf numFmtId="43" fontId="22" fillId="0" borderId="3" xfId="1" applyFont="1" applyBorder="1" applyAlignment="1">
      <alignment vertical="center"/>
    </xf>
    <xf numFmtId="0" fontId="22" fillId="3" borderId="1" xfId="0" applyFont="1" applyFill="1" applyBorder="1" applyAlignment="1">
      <alignment vertical="center" wrapText="1"/>
    </xf>
    <xf numFmtId="0" fontId="22" fillId="3" borderId="1" xfId="0" applyFont="1" applyFill="1" applyBorder="1" applyAlignment="1">
      <alignment horizontal="center" vertical="center"/>
    </xf>
    <xf numFmtId="164" fontId="22" fillId="3" borderId="1" xfId="1" applyNumberFormat="1" applyFont="1" applyFill="1" applyBorder="1" applyAlignment="1">
      <alignment vertical="center"/>
    </xf>
    <xf numFmtId="0" fontId="22" fillId="3" borderId="1" xfId="0" applyFont="1" applyFill="1" applyBorder="1" applyAlignment="1">
      <alignment vertical="center"/>
    </xf>
    <xf numFmtId="43" fontId="22" fillId="3" borderId="1" xfId="1" applyFont="1" applyFill="1" applyBorder="1" applyAlignment="1">
      <alignment vertical="center"/>
    </xf>
    <xf numFmtId="0" fontId="22" fillId="4" borderId="1" xfId="0" applyFont="1" applyFill="1" applyBorder="1" applyAlignment="1">
      <alignment vertical="center" wrapText="1"/>
    </xf>
    <xf numFmtId="0" fontId="22" fillId="4" borderId="1" xfId="0" applyFont="1" applyFill="1" applyBorder="1" applyAlignment="1">
      <alignment horizontal="center" vertical="center"/>
    </xf>
    <xf numFmtId="164" fontId="22" fillId="4" borderId="1" xfId="1" applyNumberFormat="1" applyFont="1" applyFill="1" applyBorder="1" applyAlignment="1">
      <alignment vertical="center"/>
    </xf>
    <xf numFmtId="0" fontId="22" fillId="4" borderId="1" xfId="0" applyFont="1" applyFill="1" applyBorder="1" applyAlignment="1">
      <alignment vertical="center"/>
    </xf>
    <xf numFmtId="43" fontId="22" fillId="4" borderId="1" xfId="1" applyFont="1" applyFill="1" applyBorder="1" applyAlignment="1">
      <alignment vertical="center"/>
    </xf>
    <xf numFmtId="43" fontId="24" fillId="3" borderId="1" xfId="1" applyFont="1" applyFill="1" applyBorder="1" applyAlignment="1">
      <alignment vertical="center"/>
    </xf>
    <xf numFmtId="0" fontId="22" fillId="4" borderId="11" xfId="0" applyFont="1" applyFill="1" applyBorder="1" applyAlignment="1">
      <alignment vertical="center" wrapText="1"/>
    </xf>
    <xf numFmtId="0" fontId="22" fillId="4" borderId="11" xfId="0" applyFont="1" applyFill="1" applyBorder="1" applyAlignment="1">
      <alignment horizontal="center" vertical="center"/>
    </xf>
    <xf numFmtId="164" fontId="22" fillId="4" borderId="11" xfId="1" applyNumberFormat="1" applyFont="1" applyFill="1" applyBorder="1" applyAlignment="1">
      <alignment vertical="center"/>
    </xf>
    <xf numFmtId="43" fontId="22" fillId="4" borderId="11" xfId="1" applyFont="1" applyFill="1" applyBorder="1" applyAlignment="1">
      <alignment vertical="center"/>
    </xf>
    <xf numFmtId="0" fontId="26" fillId="4" borderId="1" xfId="0" applyFont="1" applyFill="1" applyBorder="1" applyAlignment="1">
      <alignment vertical="center"/>
    </xf>
    <xf numFmtId="0" fontId="26" fillId="4" borderId="1" xfId="0" applyFont="1" applyFill="1" applyBorder="1" applyAlignment="1">
      <alignment vertical="center" wrapText="1"/>
    </xf>
    <xf numFmtId="43" fontId="23" fillId="4" borderId="1" xfId="1" applyFont="1" applyFill="1" applyBorder="1" applyAlignment="1">
      <alignment vertical="center"/>
    </xf>
    <xf numFmtId="0" fontId="26" fillId="4" borderId="7" xfId="0" applyFont="1" applyFill="1" applyBorder="1" applyAlignment="1">
      <alignment vertical="center" wrapText="1"/>
    </xf>
    <xf numFmtId="43" fontId="23" fillId="4" borderId="8" xfId="1" applyFont="1" applyFill="1" applyBorder="1" applyAlignment="1">
      <alignment vertical="center"/>
    </xf>
    <xf numFmtId="0" fontId="26" fillId="4" borderId="1" xfId="0" applyFont="1" applyFill="1" applyBorder="1" applyAlignment="1">
      <alignment horizontal="center" vertical="center" wrapText="1"/>
    </xf>
    <xf numFmtId="43" fontId="26" fillId="4" borderId="1" xfId="1" applyFont="1" applyFill="1" applyBorder="1" applyAlignment="1">
      <alignment vertical="center"/>
    </xf>
    <xf numFmtId="0" fontId="26" fillId="4" borderId="1" xfId="0" applyFont="1" applyFill="1" applyBorder="1" applyAlignment="1">
      <alignment horizontal="left" vertical="center" wrapText="1"/>
    </xf>
    <xf numFmtId="164" fontId="26" fillId="4" borderId="1" xfId="1" applyNumberFormat="1" applyFont="1" applyFill="1" applyBorder="1" applyAlignment="1">
      <alignment horizontal="left" vertical="center" wrapText="1"/>
    </xf>
    <xf numFmtId="43" fontId="26" fillId="4" borderId="1" xfId="1" applyFont="1" applyFill="1" applyBorder="1" applyAlignment="1">
      <alignment horizontal="left" vertical="center"/>
    </xf>
    <xf numFmtId="0" fontId="26"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3" fillId="4" borderId="1" xfId="0" applyFont="1" applyFill="1" applyBorder="1" applyAlignment="1">
      <alignment vertical="center" wrapText="1"/>
    </xf>
    <xf numFmtId="0" fontId="20" fillId="3" borderId="1" xfId="0" applyFont="1" applyFill="1" applyBorder="1" applyAlignment="1">
      <alignment vertical="center" wrapText="1"/>
    </xf>
    <xf numFmtId="0" fontId="22" fillId="3" borderId="1" xfId="0" applyFont="1" applyFill="1" applyBorder="1" applyAlignment="1">
      <alignment horizontal="center" vertical="center" wrapText="1"/>
    </xf>
    <xf numFmtId="43" fontId="24" fillId="3" borderId="1" xfId="1" applyFont="1" applyFill="1" applyBorder="1" applyAlignment="1">
      <alignment horizontal="center" vertical="center"/>
    </xf>
    <xf numFmtId="0" fontId="26" fillId="2" borderId="1"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0" fillId="0" borderId="1" xfId="0" applyFont="1" applyBorder="1" applyAlignment="1">
      <alignment horizontal="center" vertical="center"/>
    </xf>
    <xf numFmtId="0" fontId="26" fillId="4" borderId="6" xfId="0" applyFont="1" applyFill="1" applyBorder="1" applyAlignment="1">
      <alignment horizontal="center" vertical="center"/>
    </xf>
    <xf numFmtId="0" fontId="24" fillId="3" borderId="2" xfId="0" applyFont="1" applyFill="1" applyBorder="1" applyAlignment="1">
      <alignment vertical="center"/>
    </xf>
    <xf numFmtId="0" fontId="24" fillId="3" borderId="3" xfId="0" applyFont="1" applyFill="1" applyBorder="1" applyAlignment="1">
      <alignment vertical="center"/>
    </xf>
    <xf numFmtId="0" fontId="24" fillId="3" borderId="5" xfId="0" applyFont="1" applyFill="1" applyBorder="1" applyAlignment="1">
      <alignment vertical="center"/>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2" fillId="2" borderId="1" xfId="0" applyFont="1" applyFill="1" applyBorder="1" applyAlignment="1">
      <alignment horizontal="left" vertical="center" wrapText="1"/>
    </xf>
    <xf numFmtId="0" fontId="23" fillId="2" borderId="2" xfId="0" applyFont="1" applyFill="1" applyBorder="1" applyAlignment="1">
      <alignment horizontal="left" vertical="center"/>
    </xf>
    <xf numFmtId="0" fontId="20" fillId="0" borderId="1" xfId="0" applyFont="1" applyFill="1" applyBorder="1" applyAlignment="1">
      <alignment vertical="center" wrapText="1"/>
    </xf>
    <xf numFmtId="0" fontId="23" fillId="0" borderId="1" xfId="0" applyFont="1" applyFill="1" applyBorder="1" applyAlignment="1">
      <alignment horizontal="center" vertical="center"/>
    </xf>
    <xf numFmtId="0" fontId="22" fillId="0" borderId="0" xfId="0" applyFont="1" applyFill="1" applyAlignment="1">
      <alignment horizontal="center" vertical="center"/>
    </xf>
    <xf numFmtId="0" fontId="24" fillId="2" borderId="2" xfId="0" applyFont="1" applyFill="1" applyBorder="1" applyAlignment="1">
      <alignment vertical="center"/>
    </xf>
    <xf numFmtId="0" fontId="24" fillId="2" borderId="5" xfId="0" applyFont="1" applyFill="1" applyBorder="1" applyAlignment="1">
      <alignment vertical="center"/>
    </xf>
    <xf numFmtId="0" fontId="23" fillId="4" borderId="2" xfId="0" applyFont="1" applyFill="1" applyBorder="1" applyAlignment="1">
      <alignment vertical="center"/>
    </xf>
    <xf numFmtId="0" fontId="23" fillId="4" borderId="5" xfId="0" applyFont="1" applyFill="1" applyBorder="1" applyAlignment="1">
      <alignment vertical="center"/>
    </xf>
    <xf numFmtId="0" fontId="26" fillId="4" borderId="2" xfId="0" applyFont="1" applyFill="1" applyBorder="1" applyAlignment="1">
      <alignment horizontal="center" vertical="center" wrapText="1"/>
    </xf>
    <xf numFmtId="43" fontId="23" fillId="4" borderId="3" xfId="1" applyFont="1" applyFill="1" applyBorder="1" applyAlignment="1">
      <alignment vertical="center"/>
    </xf>
    <xf numFmtId="0" fontId="22" fillId="0" borderId="8" xfId="0" applyFont="1" applyBorder="1" applyAlignment="1">
      <alignment horizontal="center" vertical="center"/>
    </xf>
    <xf numFmtId="164" fontId="22" fillId="0" borderId="8" xfId="1" applyNumberFormat="1" applyFont="1" applyBorder="1" applyAlignment="1">
      <alignment vertical="center"/>
    </xf>
    <xf numFmtId="0" fontId="24" fillId="0" borderId="9" xfId="0" applyFont="1" applyFill="1" applyBorder="1" applyAlignment="1">
      <alignment horizontal="center" vertical="center"/>
    </xf>
    <xf numFmtId="0" fontId="24" fillId="0" borderId="12" xfId="0" applyFont="1" applyFill="1" applyBorder="1" applyAlignment="1">
      <alignment horizontal="center" vertical="center"/>
    </xf>
    <xf numFmtId="0" fontId="22" fillId="4" borderId="2" xfId="0" applyFont="1" applyFill="1" applyBorder="1" applyAlignment="1">
      <alignment vertical="center"/>
    </xf>
    <xf numFmtId="0" fontId="23" fillId="4" borderId="2" xfId="0" applyFont="1" applyFill="1" applyBorder="1" applyAlignment="1">
      <alignment vertical="center" wrapText="1"/>
    </xf>
    <xf numFmtId="0" fontId="23" fillId="4" borderId="5" xfId="0" applyFont="1" applyFill="1" applyBorder="1" applyAlignment="1">
      <alignment vertical="center" wrapText="1"/>
    </xf>
    <xf numFmtId="0" fontId="23" fillId="4" borderId="3" xfId="0" applyFont="1" applyFill="1" applyBorder="1" applyAlignment="1">
      <alignment vertical="center" wrapText="1"/>
    </xf>
    <xf numFmtId="0" fontId="26" fillId="4" borderId="3" xfId="0" applyFont="1" applyFill="1" applyBorder="1" applyAlignment="1">
      <alignment vertical="center" wrapText="1"/>
    </xf>
    <xf numFmtId="0" fontId="23" fillId="4" borderId="6" xfId="0" applyFont="1" applyFill="1" applyBorder="1" applyAlignment="1">
      <alignment vertical="center"/>
    </xf>
    <xf numFmtId="0" fontId="23" fillId="4" borderId="4" xfId="0" applyFont="1" applyFill="1" applyBorder="1" applyAlignment="1">
      <alignment vertical="center"/>
    </xf>
    <xf numFmtId="43" fontId="23" fillId="4" borderId="7" xfId="1" applyFont="1" applyFill="1" applyBorder="1" applyAlignment="1">
      <alignment vertical="center"/>
    </xf>
    <xf numFmtId="0" fontId="26" fillId="2" borderId="2" xfId="0" applyFont="1" applyFill="1" applyBorder="1" applyAlignment="1">
      <alignment horizontal="center" vertical="center" wrapText="1"/>
    </xf>
    <xf numFmtId="43" fontId="24" fillId="2" borderId="3" xfId="1" applyFont="1" applyFill="1" applyBorder="1" applyAlignment="1">
      <alignment vertical="center"/>
    </xf>
    <xf numFmtId="0" fontId="19" fillId="2" borderId="1" xfId="0" applyFont="1" applyFill="1" applyBorder="1" applyAlignment="1">
      <alignment horizontal="center" vertical="center"/>
    </xf>
    <xf numFmtId="0" fontId="19" fillId="0" borderId="0" xfId="0" applyFont="1" applyAlignment="1">
      <alignment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right" vertical="center"/>
    </xf>
    <xf numFmtId="0" fontId="19" fillId="2" borderId="1" xfId="0" applyFont="1" applyFill="1" applyBorder="1" applyAlignment="1">
      <alignment vertical="center"/>
    </xf>
    <xf numFmtId="0" fontId="19" fillId="2" borderId="1" xfId="0" applyFont="1" applyFill="1" applyBorder="1" applyAlignment="1">
      <alignment horizontal="right" vertical="center"/>
    </xf>
    <xf numFmtId="43" fontId="22" fillId="3" borderId="1" xfId="1" applyFont="1" applyFill="1" applyBorder="1" applyAlignment="1">
      <alignment horizontal="center" vertical="center"/>
    </xf>
    <xf numFmtId="43" fontId="22" fillId="0" borderId="8" xfId="1" applyFont="1" applyBorder="1" applyAlignment="1">
      <alignment vertical="center"/>
    </xf>
    <xf numFmtId="43" fontId="24" fillId="0" borderId="10" xfId="1" applyFont="1" applyFill="1" applyBorder="1" applyAlignment="1">
      <alignment horizontal="center" vertical="center"/>
    </xf>
    <xf numFmtId="43" fontId="24" fillId="0" borderId="3" xfId="1" applyFont="1" applyFill="1" applyBorder="1" applyAlignment="1">
      <alignment horizontal="center" vertical="center"/>
    </xf>
    <xf numFmtId="43" fontId="24" fillId="0" borderId="3" xfId="1" applyFont="1" applyFill="1" applyBorder="1" applyAlignment="1">
      <alignment horizontal="center" vertical="center" wrapText="1"/>
    </xf>
    <xf numFmtId="43" fontId="23" fillId="4" borderId="3" xfId="1" applyFont="1" applyFill="1" applyBorder="1" applyAlignment="1">
      <alignment vertical="center" wrapText="1"/>
    </xf>
    <xf numFmtId="43" fontId="22" fillId="0" borderId="5" xfId="1" applyFont="1" applyBorder="1" applyAlignment="1">
      <alignment vertical="center"/>
    </xf>
    <xf numFmtId="43" fontId="24" fillId="2" borderId="5" xfId="1" applyFont="1" applyFill="1" applyBorder="1" applyAlignment="1">
      <alignment vertical="center"/>
    </xf>
    <xf numFmtId="43" fontId="19" fillId="2" borderId="1" xfId="1" applyFont="1" applyFill="1" applyBorder="1" applyAlignment="1">
      <alignment horizontal="center" vertical="center"/>
    </xf>
    <xf numFmtId="43" fontId="19" fillId="0" borderId="1" xfId="1" applyFont="1" applyBorder="1" applyAlignment="1">
      <alignment vertical="center"/>
    </xf>
    <xf numFmtId="43" fontId="19" fillId="2" borderId="1" xfId="1" applyFont="1" applyFill="1" applyBorder="1" applyAlignment="1">
      <alignment vertical="center"/>
    </xf>
    <xf numFmtId="43" fontId="19" fillId="0" borderId="0" xfId="1" applyFont="1" applyAlignment="1">
      <alignment vertical="center"/>
    </xf>
    <xf numFmtId="0" fontId="19" fillId="0" borderId="1" xfId="0" applyFont="1" applyBorder="1" applyAlignment="1">
      <alignment vertical="center" wrapText="1"/>
    </xf>
    <xf numFmtId="0" fontId="18" fillId="0" borderId="1" xfId="0" applyFont="1" applyBorder="1" applyAlignment="1">
      <alignment vertical="center" wrapText="1"/>
    </xf>
    <xf numFmtId="0" fontId="28" fillId="0" borderId="0" xfId="0" applyFont="1" applyAlignment="1">
      <alignment vertical="center"/>
    </xf>
    <xf numFmtId="0" fontId="31" fillId="0" borderId="0" xfId="0" applyFont="1" applyAlignment="1">
      <alignment vertical="center"/>
    </xf>
    <xf numFmtId="0" fontId="31" fillId="0" borderId="0" xfId="0" applyFont="1" applyAlignment="1">
      <alignment horizontal="left" vertical="center" indent="4"/>
    </xf>
    <xf numFmtId="0" fontId="31" fillId="0" borderId="0" xfId="0" applyFont="1" applyAlignment="1">
      <alignment horizontal="left" vertical="center" indent="2"/>
    </xf>
    <xf numFmtId="0" fontId="34" fillId="0" borderId="0" xfId="2" applyAlignment="1">
      <alignment horizontal="left" vertical="center" indent="4"/>
    </xf>
    <xf numFmtId="0" fontId="31" fillId="0" borderId="0" xfId="0" applyFont="1" applyAlignment="1">
      <alignment horizontal="left" vertical="center" indent="5"/>
    </xf>
    <xf numFmtId="0" fontId="34" fillId="0" borderId="0" xfId="2" applyAlignment="1">
      <alignment vertical="center"/>
    </xf>
    <xf numFmtId="0" fontId="31" fillId="0" borderId="0" xfId="0" applyFont="1" applyAlignment="1">
      <alignment horizontal="right" vertical="center" indent="2"/>
    </xf>
    <xf numFmtId="43" fontId="17" fillId="0" borderId="0" xfId="1" applyFont="1" applyAlignment="1">
      <alignment vertical="center"/>
    </xf>
    <xf numFmtId="0" fontId="17" fillId="0" borderId="0" xfId="0" applyFont="1" applyAlignment="1">
      <alignment vertical="center"/>
    </xf>
    <xf numFmtId="43" fontId="35" fillId="0" borderId="0" xfId="1" applyFont="1" applyAlignment="1">
      <alignment horizontal="center" vertical="center" wrapText="1"/>
    </xf>
    <xf numFmtId="43" fontId="17" fillId="0" borderId="0" xfId="1" applyFont="1" applyAlignment="1">
      <alignment horizontal="center" vertical="center"/>
    </xf>
    <xf numFmtId="0" fontId="22" fillId="0" borderId="3" xfId="0" applyFont="1" applyBorder="1" applyAlignment="1">
      <alignment vertical="center" wrapText="1"/>
    </xf>
    <xf numFmtId="0" fontId="16" fillId="0" borderId="1" xfId="0" applyFont="1" applyBorder="1" applyAlignment="1">
      <alignment vertical="center" wrapText="1"/>
    </xf>
    <xf numFmtId="0" fontId="22" fillId="0" borderId="3" xfId="0" applyFont="1" applyFill="1" applyBorder="1" applyAlignment="1">
      <alignment vertical="center" wrapText="1"/>
    </xf>
    <xf numFmtId="0" fontId="16"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43" fontId="36" fillId="0" borderId="1" xfId="1" applyFont="1" applyBorder="1" applyAlignment="1">
      <alignment vertical="center"/>
    </xf>
    <xf numFmtId="0" fontId="14" fillId="0" borderId="1" xfId="0" applyFont="1" applyBorder="1" applyAlignment="1">
      <alignment vertical="center" wrapText="1"/>
    </xf>
    <xf numFmtId="0" fontId="14" fillId="0" borderId="1" xfId="0" applyFont="1" applyBorder="1" applyAlignment="1">
      <alignment horizontal="center" vertical="center"/>
    </xf>
    <xf numFmtId="0" fontId="37" fillId="0" borderId="1" xfId="0" applyFont="1" applyFill="1" applyBorder="1" applyAlignment="1">
      <alignment horizontal="center" vertical="center"/>
    </xf>
    <xf numFmtId="0" fontId="37" fillId="0" borderId="1" xfId="0" applyFont="1" applyBorder="1" applyAlignment="1">
      <alignment vertical="center" wrapText="1"/>
    </xf>
    <xf numFmtId="0" fontId="37" fillId="0" borderId="1" xfId="0" applyFont="1" applyBorder="1" applyAlignment="1">
      <alignment horizontal="center" vertical="center"/>
    </xf>
    <xf numFmtId="164" fontId="37" fillId="0" borderId="1" xfId="1" applyNumberFormat="1" applyFont="1" applyBorder="1" applyAlignment="1">
      <alignment vertical="center"/>
    </xf>
    <xf numFmtId="43" fontId="37" fillId="0" borderId="1" xfId="1" applyFont="1" applyBorder="1" applyAlignment="1">
      <alignment vertical="center"/>
    </xf>
    <xf numFmtId="43" fontId="37" fillId="0" borderId="1" xfId="1" applyFont="1" applyFill="1" applyBorder="1" applyAlignment="1">
      <alignment vertical="center"/>
    </xf>
    <xf numFmtId="0" fontId="13" fillId="0" borderId="1" xfId="0" applyFont="1" applyBorder="1" applyAlignment="1">
      <alignment vertical="center" wrapText="1"/>
    </xf>
    <xf numFmtId="0" fontId="13" fillId="0" borderId="1" xfId="0" applyFont="1" applyFill="1" applyBorder="1" applyAlignment="1">
      <alignment vertical="center" wrapText="1"/>
    </xf>
    <xf numFmtId="0" fontId="26" fillId="4" borderId="8" xfId="0" applyFont="1" applyFill="1" applyBorder="1" applyAlignment="1">
      <alignment horizontal="center" vertical="center"/>
    </xf>
    <xf numFmtId="0" fontId="26" fillId="4" borderId="8" xfId="0" applyFont="1" applyFill="1" applyBorder="1" applyAlignment="1">
      <alignment vertical="center" wrapText="1"/>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0" fontId="22" fillId="3" borderId="1" xfId="0" applyFont="1" applyFill="1" applyBorder="1" applyAlignment="1">
      <alignment horizontal="left" vertical="center" wrapText="1"/>
    </xf>
    <xf numFmtId="0" fontId="11" fillId="0" borderId="1" xfId="0" applyFont="1" applyBorder="1" applyAlignment="1">
      <alignment vertical="center" wrapText="1"/>
    </xf>
    <xf numFmtId="0" fontId="37" fillId="0" borderId="1" xfId="0" applyFont="1" applyFill="1" applyBorder="1" applyAlignment="1">
      <alignment vertical="center" wrapText="1"/>
    </xf>
    <xf numFmtId="164" fontId="37" fillId="0" borderId="1" xfId="1" applyNumberFormat="1" applyFont="1" applyFill="1" applyBorder="1" applyAlignment="1">
      <alignment vertical="center"/>
    </xf>
    <xf numFmtId="0" fontId="11" fillId="0" borderId="1" xfId="0" applyFont="1" applyFill="1" applyBorder="1" applyAlignment="1">
      <alignment horizontal="center" vertical="center"/>
    </xf>
    <xf numFmtId="164" fontId="11" fillId="0" borderId="1" xfId="1" applyNumberFormat="1" applyFont="1" applyFill="1" applyBorder="1" applyAlignment="1">
      <alignment vertical="center"/>
    </xf>
    <xf numFmtId="0" fontId="11" fillId="0" borderId="1" xfId="0" applyFont="1" applyBorder="1" applyAlignment="1">
      <alignment horizontal="center" vertical="center"/>
    </xf>
    <xf numFmtId="164" fontId="11" fillId="0" borderId="1" xfId="1" applyNumberFormat="1" applyFont="1" applyBorder="1" applyAlignment="1">
      <alignment vertical="center"/>
    </xf>
    <xf numFmtId="0" fontId="10" fillId="0" borderId="1" xfId="0" applyFont="1" applyBorder="1" applyAlignment="1">
      <alignment vertical="center" wrapText="1"/>
    </xf>
    <xf numFmtId="0" fontId="9" fillId="0" borderId="1"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7" fillId="0" borderId="3"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Fill="1" applyBorder="1" applyAlignment="1">
      <alignment vertical="center" wrapText="1"/>
    </xf>
    <xf numFmtId="0" fontId="37" fillId="0" borderId="2" xfId="0" applyFont="1" applyBorder="1" applyAlignment="1">
      <alignment vertical="center"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0" fontId="23" fillId="4" borderId="9" xfId="0" applyFont="1" applyFill="1" applyBorder="1" applyAlignment="1">
      <alignment vertical="center"/>
    </xf>
    <xf numFmtId="0" fontId="23" fillId="4" borderId="10" xfId="0" applyFont="1" applyFill="1" applyBorder="1" applyAlignment="1">
      <alignment vertical="center"/>
    </xf>
    <xf numFmtId="0" fontId="5" fillId="0" borderId="1" xfId="0" applyFont="1" applyBorder="1" applyAlignment="1">
      <alignment vertical="center" wrapText="1"/>
    </xf>
    <xf numFmtId="0" fontId="4" fillId="0" borderId="1" xfId="0" applyFont="1" applyFill="1" applyBorder="1" applyAlignment="1">
      <alignment vertical="center" wrapText="1"/>
    </xf>
    <xf numFmtId="0" fontId="24" fillId="3" borderId="1" xfId="0" applyFont="1" applyFill="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29" fillId="0" borderId="0" xfId="0" applyFont="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left" vertical="center" wrapText="1"/>
    </xf>
    <xf numFmtId="0" fontId="24" fillId="3" borderId="1" xfId="0" applyFont="1" applyFill="1" applyBorder="1" applyAlignment="1">
      <alignment horizontal="left" vertical="center"/>
    </xf>
    <xf numFmtId="0" fontId="23" fillId="2" borderId="1" xfId="0" applyFont="1" applyFill="1" applyBorder="1" applyAlignment="1">
      <alignment horizontal="left" vertical="center"/>
    </xf>
    <xf numFmtId="0" fontId="23" fillId="4" borderId="1" xfId="0" applyFont="1" applyFill="1" applyBorder="1" applyAlignment="1">
      <alignment horizontal="left" vertical="center"/>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5" borderId="2" xfId="0" applyFont="1" applyFill="1" applyBorder="1" applyAlignment="1">
      <alignment horizontal="left" vertical="center" wrapText="1"/>
    </xf>
    <xf numFmtId="0" fontId="7" fillId="5" borderId="5" xfId="0" applyFont="1" applyFill="1" applyBorder="1" applyAlignment="1">
      <alignment horizontal="left" vertical="center" wrapText="1"/>
    </xf>
    <xf numFmtId="0" fontId="7" fillId="5" borderId="3" xfId="0" applyFont="1" applyFill="1" applyBorder="1" applyAlignment="1">
      <alignment horizontal="left" vertical="center" wrapText="1"/>
    </xf>
    <xf numFmtId="0" fontId="27" fillId="2" borderId="1" xfId="0" applyFont="1" applyFill="1" applyBorder="1" applyAlignment="1">
      <alignment horizontal="right" vertical="center" wrapText="1"/>
    </xf>
    <xf numFmtId="43" fontId="27" fillId="2" borderId="1" xfId="1" applyFont="1" applyFill="1" applyBorder="1" applyAlignment="1">
      <alignment horizontal="center"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43" fontId="27" fillId="2" borderId="3" xfId="1" applyFont="1" applyFill="1" applyBorder="1" applyAlignment="1">
      <alignment horizontal="center" vertical="center"/>
    </xf>
    <xf numFmtId="0" fontId="24" fillId="3" borderId="2"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27" fillId="2" borderId="2" xfId="0" applyFont="1" applyFill="1" applyBorder="1" applyAlignment="1">
      <alignment horizontal="right" vertical="center" wrapText="1"/>
    </xf>
    <xf numFmtId="0" fontId="27" fillId="2" borderId="5" xfId="0" applyFont="1" applyFill="1" applyBorder="1" applyAlignment="1">
      <alignment horizontal="right" vertical="center" wrapText="1"/>
    </xf>
    <xf numFmtId="0" fontId="27" fillId="2" borderId="3" xfId="0" applyFont="1" applyFill="1" applyBorder="1" applyAlignment="1">
      <alignment horizontal="right" vertical="center" wrapText="1"/>
    </xf>
    <xf numFmtId="0" fontId="23" fillId="4" borderId="1" xfId="0" applyFont="1" applyFill="1" applyBorder="1" applyAlignment="1">
      <alignment horizontal="left" vertical="center" wrapText="1"/>
    </xf>
    <xf numFmtId="0" fontId="23" fillId="4" borderId="2" xfId="0" applyFont="1" applyFill="1" applyBorder="1" applyAlignment="1">
      <alignment horizontal="left" vertical="center" wrapText="1"/>
    </xf>
    <xf numFmtId="0" fontId="23" fillId="4" borderId="5"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6" fillId="5" borderId="2"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3" xfId="0" applyFont="1" applyFill="1" applyBorder="1" applyAlignment="1">
      <alignment horizontal="left" vertical="center" wrapText="1"/>
    </xf>
  </cellXfs>
  <cellStyles count="3">
    <cellStyle name="Dziesiętny" xfId="1" builtinId="3"/>
    <cellStyle name="Hiperłącze" xfId="2"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4"/>
  <sheetViews>
    <sheetView tabSelected="1" view="pageBreakPreview" zoomScaleNormal="100" zoomScaleSheetLayoutView="100" workbookViewId="0">
      <selection activeCell="D25" sqref="D25"/>
    </sheetView>
  </sheetViews>
  <sheetFormatPr defaultRowHeight="15"/>
  <cols>
    <col min="1" max="1" width="3.375" style="109" customWidth="1"/>
    <col min="2" max="2" width="7.375" style="109" customWidth="1"/>
    <col min="3" max="3" width="48.75" style="109" customWidth="1"/>
    <col min="4" max="4" width="16.375" style="126" customWidth="1"/>
    <col min="5" max="5" width="5.75" style="109" customWidth="1"/>
    <col min="6" max="16384" width="9" style="109"/>
  </cols>
  <sheetData>
    <row r="1" spans="2:5" ht="170.25" customHeight="1">
      <c r="B1" s="192" t="s">
        <v>388</v>
      </c>
      <c r="C1" s="192"/>
      <c r="D1" s="192"/>
    </row>
    <row r="2" spans="2:5" ht="6" customHeight="1">
      <c r="C2" s="129"/>
    </row>
    <row r="3" spans="2:5">
      <c r="C3" s="129" t="s">
        <v>371</v>
      </c>
    </row>
    <row r="4" spans="2:5">
      <c r="C4" s="191" t="s">
        <v>372</v>
      </c>
      <c r="D4" s="191"/>
    </row>
    <row r="5" spans="2:5">
      <c r="C5" s="193" t="s">
        <v>373</v>
      </c>
      <c r="D5" s="193"/>
    </row>
    <row r="6" spans="2:5">
      <c r="C6" s="191" t="s">
        <v>374</v>
      </c>
      <c r="D6" s="191"/>
    </row>
    <row r="7" spans="2:5">
      <c r="C7" s="191" t="s">
        <v>375</v>
      </c>
      <c r="D7" s="191"/>
    </row>
    <row r="8" spans="2:5">
      <c r="C8" s="191" t="s">
        <v>376</v>
      </c>
      <c r="D8" s="191"/>
    </row>
    <row r="9" spans="2:5" ht="3.75" customHeight="1">
      <c r="C9" s="129"/>
    </row>
    <row r="10" spans="2:5">
      <c r="C10" s="130" t="s">
        <v>377</v>
      </c>
    </row>
    <row r="12" spans="2:5">
      <c r="B12" s="131" t="s">
        <v>385</v>
      </c>
    </row>
    <row r="13" spans="2:5">
      <c r="C13" s="136" t="s">
        <v>381</v>
      </c>
      <c r="D13" s="137" t="s">
        <v>387</v>
      </c>
      <c r="E13" s="138" t="s">
        <v>389</v>
      </c>
    </row>
    <row r="14" spans="2:5">
      <c r="C14" s="136" t="s">
        <v>382</v>
      </c>
      <c r="D14" s="137" t="s">
        <v>386</v>
      </c>
      <c r="E14" s="138" t="s">
        <v>390</v>
      </c>
    </row>
    <row r="15" spans="2:5">
      <c r="C15" s="136" t="s">
        <v>383</v>
      </c>
      <c r="D15" s="137" t="s">
        <v>386</v>
      </c>
      <c r="E15" s="138" t="s">
        <v>390</v>
      </c>
    </row>
    <row r="16" spans="2:5">
      <c r="C16" s="136" t="s">
        <v>384</v>
      </c>
      <c r="D16" s="137" t="s">
        <v>387</v>
      </c>
      <c r="E16" s="138" t="s">
        <v>390</v>
      </c>
    </row>
    <row r="17" spans="2:4">
      <c r="C17" s="136"/>
      <c r="D17" s="137"/>
    </row>
    <row r="18" spans="2:4">
      <c r="B18" s="131" t="s">
        <v>391</v>
      </c>
      <c r="D18" s="137"/>
    </row>
    <row r="19" spans="2:4">
      <c r="C19" s="136"/>
      <c r="D19" s="137"/>
    </row>
    <row r="20" spans="2:4">
      <c r="B20" s="138" t="s">
        <v>392</v>
      </c>
      <c r="C20" s="136"/>
      <c r="D20" s="137"/>
    </row>
    <row r="21" spans="2:4" ht="24.95" customHeight="1">
      <c r="B21" s="108" t="s">
        <v>0</v>
      </c>
      <c r="C21" s="108" t="s">
        <v>363</v>
      </c>
      <c r="D21" s="123" t="s">
        <v>364</v>
      </c>
    </row>
    <row r="22" spans="2:4" ht="24.95" customHeight="1">
      <c r="B22" s="110">
        <v>1</v>
      </c>
      <c r="C22" s="111" t="str">
        <f>'termomodernizacja-str 2'!A2</f>
        <v>Termomodernizacja budynku B</v>
      </c>
      <c r="D22" s="124">
        <f>'termomodernizacja-str 2'!D122</f>
        <v>0</v>
      </c>
    </row>
    <row r="23" spans="2:4" ht="24.95" customHeight="1">
      <c r="B23" s="110">
        <v>2</v>
      </c>
      <c r="C23" s="111" t="str">
        <f>'przebudowa-str 3'!A2</f>
        <v xml:space="preserve">Przebudowa budynku </v>
      </c>
      <c r="D23" s="124">
        <f>'przebudowa-str 3'!D220</f>
        <v>0</v>
      </c>
    </row>
    <row r="24" spans="2:4" ht="24.95" customHeight="1">
      <c r="B24" s="111"/>
      <c r="C24" s="112" t="s">
        <v>365</v>
      </c>
      <c r="D24" s="124">
        <f>SUM(D22:D23)</f>
        <v>0</v>
      </c>
    </row>
    <row r="25" spans="2:4" ht="24.95" customHeight="1">
      <c r="B25" s="111"/>
      <c r="C25" s="112" t="s">
        <v>366</v>
      </c>
      <c r="D25" s="124">
        <f>D24*23%</f>
        <v>0</v>
      </c>
    </row>
    <row r="26" spans="2:4" ht="24.95" customHeight="1">
      <c r="B26" s="113"/>
      <c r="C26" s="114" t="s">
        <v>367</v>
      </c>
      <c r="D26" s="125">
        <f>D24+D25</f>
        <v>0</v>
      </c>
    </row>
    <row r="28" spans="2:4">
      <c r="B28" s="138" t="s">
        <v>393</v>
      </c>
    </row>
    <row r="29" spans="2:4">
      <c r="B29" s="134" t="s">
        <v>378</v>
      </c>
      <c r="C29" s="133"/>
    </row>
    <row r="30" spans="2:4">
      <c r="B30" s="134" t="s">
        <v>379</v>
      </c>
    </row>
    <row r="31" spans="2:4">
      <c r="B31" s="134" t="s">
        <v>380</v>
      </c>
    </row>
    <row r="34" spans="3:4">
      <c r="D34" s="140" t="s">
        <v>394</v>
      </c>
    </row>
    <row r="35" spans="3:4" ht="33.75">
      <c r="C35" s="132"/>
      <c r="D35" s="139" t="s">
        <v>395</v>
      </c>
    </row>
    <row r="37" spans="3:4">
      <c r="C37" s="130"/>
    </row>
    <row r="42" spans="3:4">
      <c r="C42"/>
    </row>
    <row r="43" spans="3:4">
      <c r="C43"/>
    </row>
    <row r="44" spans="3:4">
      <c r="C44" s="135"/>
    </row>
  </sheetData>
  <mergeCells count="6">
    <mergeCell ref="C6:D6"/>
    <mergeCell ref="C7:D7"/>
    <mergeCell ref="C8:D8"/>
    <mergeCell ref="B1:D1"/>
    <mergeCell ref="C5:D5"/>
    <mergeCell ref="C4:D4"/>
  </mergeCells>
  <printOptions horizontalCentered="1"/>
  <pageMargins left="0.70866141732283472" right="0.70866141732283472" top="0.74803149606299213" bottom="0.74803149606299213" header="0.31496062992125984" footer="0.31496062992125984"/>
  <pageSetup paperSize="9" scale="94" orientation="portrait" r:id="rId1"/>
  <headerFooter>
    <oddHeader>&amp;CKosztorys ofertowy - podsumowanie&amp;RZałącznik nr 9 do SIWZ</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view="pageBreakPreview" topLeftCell="A43" zoomScaleNormal="100" zoomScaleSheetLayoutView="100" workbookViewId="0">
      <selection activeCell="C79" sqref="C79"/>
    </sheetView>
  </sheetViews>
  <sheetFormatPr defaultRowHeight="15"/>
  <cols>
    <col min="1" max="1" width="7.5" style="87" customWidth="1"/>
    <col min="2" max="2" width="20.375" style="7" customWidth="1"/>
    <col min="3" max="3" width="66.875" style="7" customWidth="1"/>
    <col min="4" max="4" width="8" style="3" customWidth="1"/>
    <col min="5" max="5" width="10.75" style="6" customWidth="1"/>
    <col min="6" max="6" width="9" style="13"/>
    <col min="7" max="7" width="11.5" style="13" customWidth="1"/>
    <col min="8" max="16384" width="9" style="6"/>
  </cols>
  <sheetData>
    <row r="1" spans="1:7" s="3" customFormat="1" ht="31.5">
      <c r="A1" s="86" t="s">
        <v>0</v>
      </c>
      <c r="B1" s="18" t="s">
        <v>1</v>
      </c>
      <c r="C1" s="18" t="s">
        <v>2</v>
      </c>
      <c r="D1" s="18" t="s">
        <v>342</v>
      </c>
      <c r="E1" s="18" t="s">
        <v>3</v>
      </c>
      <c r="F1" s="19" t="s">
        <v>62</v>
      </c>
      <c r="G1" s="19" t="s">
        <v>63</v>
      </c>
    </row>
    <row r="2" spans="1:7" s="3" customFormat="1" ht="18.75">
      <c r="A2" s="81" t="s">
        <v>361</v>
      </c>
      <c r="B2" s="82"/>
      <c r="C2" s="20"/>
      <c r="D2" s="21"/>
      <c r="E2" s="21"/>
      <c r="F2" s="22"/>
      <c r="G2" s="22"/>
    </row>
    <row r="3" spans="1:7" s="3" customFormat="1" ht="18.75">
      <c r="A3" s="84" t="s">
        <v>69</v>
      </c>
      <c r="B3" s="82"/>
      <c r="C3" s="83"/>
      <c r="D3" s="21"/>
      <c r="E3" s="21"/>
      <c r="F3" s="22"/>
      <c r="G3" s="22"/>
    </row>
    <row r="4" spans="1:7">
      <c r="A4" s="78" t="s">
        <v>452</v>
      </c>
      <c r="B4" s="80"/>
      <c r="C4" s="79"/>
      <c r="D4" s="44"/>
      <c r="E4" s="45"/>
      <c r="F4" s="47"/>
      <c r="G4" s="47">
        <f>SUM(G5:G17)</f>
        <v>0</v>
      </c>
    </row>
    <row r="5" spans="1:7" ht="21.75" customHeight="1">
      <c r="A5" s="29">
        <v>1</v>
      </c>
      <c r="B5" s="143" t="s">
        <v>7</v>
      </c>
      <c r="C5" s="179" t="s">
        <v>456</v>
      </c>
      <c r="D5" s="29" t="s">
        <v>8</v>
      </c>
      <c r="E5" s="37">
        <f>0.61*1.49+0.61*1.5+1.46*1.35+1*1.55+1*1.41+2.24*1.44+0.75*1.55+1.9*1.47+1.9*1.46+1.35*1.55*2+1.95*1.49+2*1.48+0.88*1.68</f>
        <v>28.238899999999997</v>
      </c>
      <c r="F5" s="35"/>
      <c r="G5" s="35">
        <f>E5*F5</f>
        <v>0</v>
      </c>
    </row>
    <row r="6" spans="1:7" ht="35.25" customHeight="1">
      <c r="A6" s="29">
        <v>2</v>
      </c>
      <c r="B6" s="141" t="s">
        <v>20</v>
      </c>
      <c r="C6" s="177" t="s">
        <v>492</v>
      </c>
      <c r="D6" s="1" t="s">
        <v>8</v>
      </c>
      <c r="E6" s="37">
        <f>2.24*1.44+1*1.41+2*1.48+1.95*1.49</f>
        <v>10.501100000000001</v>
      </c>
      <c r="F6" s="12"/>
      <c r="G6" s="35">
        <f>E6*F6</f>
        <v>0</v>
      </c>
    </row>
    <row r="7" spans="1:7" ht="21.75" customHeight="1">
      <c r="A7" s="29">
        <v>3</v>
      </c>
      <c r="B7" s="176" t="s">
        <v>454</v>
      </c>
      <c r="C7" s="177" t="s">
        <v>453</v>
      </c>
      <c r="D7" s="178" t="s">
        <v>8</v>
      </c>
      <c r="E7" s="37">
        <f>SUM(E8:E15)</f>
        <v>26.996100000000002</v>
      </c>
      <c r="F7" s="12"/>
      <c r="G7" s="35"/>
    </row>
    <row r="8" spans="1:7">
      <c r="A8" s="29">
        <v>4</v>
      </c>
      <c r="B8" s="197" t="s">
        <v>455</v>
      </c>
      <c r="C8" s="181" t="s">
        <v>495</v>
      </c>
      <c r="D8" s="1" t="s">
        <v>8</v>
      </c>
      <c r="E8" s="5">
        <f>0.61*0.8*2</f>
        <v>0.97599999999999998</v>
      </c>
      <c r="F8" s="12"/>
      <c r="G8" s="35">
        <f>E8*F8</f>
        <v>0</v>
      </c>
    </row>
    <row r="9" spans="1:7">
      <c r="A9" s="29">
        <v>5</v>
      </c>
      <c r="B9" s="198"/>
      <c r="C9" s="181" t="s">
        <v>496</v>
      </c>
      <c r="D9" s="170" t="s">
        <v>8</v>
      </c>
      <c r="E9" s="171">
        <f>1*1.55</f>
        <v>1.55</v>
      </c>
      <c r="F9" s="12"/>
      <c r="G9" s="35"/>
    </row>
    <row r="10" spans="1:7">
      <c r="A10" s="29">
        <v>6</v>
      </c>
      <c r="B10" s="198"/>
      <c r="C10" s="181" t="s">
        <v>497</v>
      </c>
      <c r="D10" s="170" t="s">
        <v>8</v>
      </c>
      <c r="E10" s="5">
        <f>1.46*1.35</f>
        <v>1.9710000000000001</v>
      </c>
      <c r="F10" s="12"/>
      <c r="G10" s="35"/>
    </row>
    <row r="11" spans="1:7">
      <c r="A11" s="29">
        <v>7</v>
      </c>
      <c r="B11" s="198"/>
      <c r="C11" s="181" t="s">
        <v>498</v>
      </c>
      <c r="D11" s="170" t="s">
        <v>8</v>
      </c>
      <c r="E11" s="5">
        <f>1.35*1.55*2</f>
        <v>4.1850000000000005</v>
      </c>
      <c r="F11" s="12"/>
      <c r="G11" s="35"/>
    </row>
    <row r="12" spans="1:7" ht="30">
      <c r="A12" s="29">
        <v>8</v>
      </c>
      <c r="B12" s="198"/>
      <c r="C12" s="181" t="s">
        <v>493</v>
      </c>
      <c r="D12" s="170" t="s">
        <v>8</v>
      </c>
      <c r="E12" s="5">
        <f>1.9*1.47+2*1.46+1.95*1.49+2*1.48</f>
        <v>11.578499999999998</v>
      </c>
      <c r="F12" s="12"/>
      <c r="G12" s="35"/>
    </row>
    <row r="13" spans="1:7">
      <c r="A13" s="29">
        <v>9</v>
      </c>
      <c r="B13" s="198"/>
      <c r="C13" s="181" t="s">
        <v>494</v>
      </c>
      <c r="D13" s="170" t="s">
        <v>8</v>
      </c>
      <c r="E13" s="5">
        <f>0.75*2.8</f>
        <v>2.0999999999999996</v>
      </c>
      <c r="F13" s="12"/>
      <c r="G13" s="35"/>
    </row>
    <row r="14" spans="1:7" ht="30">
      <c r="A14" s="29">
        <v>10</v>
      </c>
      <c r="B14" s="198"/>
      <c r="C14" s="181" t="s">
        <v>499</v>
      </c>
      <c r="D14" s="1" t="s">
        <v>8</v>
      </c>
      <c r="E14" s="5">
        <v>1.41</v>
      </c>
      <c r="F14" s="12"/>
      <c r="G14" s="35">
        <f>E14*F14</f>
        <v>0</v>
      </c>
    </row>
    <row r="15" spans="1:7" ht="30">
      <c r="A15" s="29">
        <v>11</v>
      </c>
      <c r="B15" s="199"/>
      <c r="C15" s="181" t="s">
        <v>500</v>
      </c>
      <c r="D15" s="1" t="s">
        <v>8</v>
      </c>
      <c r="E15" s="5">
        <f>2.24*1.44</f>
        <v>3.2256</v>
      </c>
      <c r="F15" s="12"/>
      <c r="G15" s="35">
        <f>E15*F15</f>
        <v>0</v>
      </c>
    </row>
    <row r="16" spans="1:7" ht="45">
      <c r="A16" s="29">
        <v>12</v>
      </c>
      <c r="B16" s="151" t="s">
        <v>335</v>
      </c>
      <c r="C16" s="151" t="s">
        <v>501</v>
      </c>
      <c r="D16" s="170" t="s">
        <v>8</v>
      </c>
      <c r="E16" s="5">
        <f>1.2*2.03</f>
        <v>2.4359999999999995</v>
      </c>
      <c r="F16" s="12"/>
      <c r="G16" s="35"/>
    </row>
    <row r="17" spans="1:7" ht="45">
      <c r="A17" s="150">
        <v>13</v>
      </c>
      <c r="B17" s="151" t="s">
        <v>335</v>
      </c>
      <c r="C17" s="151" t="s">
        <v>502</v>
      </c>
      <c r="D17" s="152" t="s">
        <v>8</v>
      </c>
      <c r="E17" s="153">
        <f>0.9*2</f>
        <v>1.8</v>
      </c>
      <c r="F17" s="154"/>
      <c r="G17" s="155">
        <f>E17*F17</f>
        <v>0</v>
      </c>
    </row>
    <row r="18" spans="1:7">
      <c r="A18" s="78" t="s">
        <v>512</v>
      </c>
      <c r="B18" s="79"/>
      <c r="C18" s="71"/>
      <c r="D18" s="44"/>
      <c r="E18" s="45"/>
      <c r="F18" s="47"/>
      <c r="G18" s="47">
        <f>SUM(G19:G28)</f>
        <v>0</v>
      </c>
    </row>
    <row r="19" spans="1:7">
      <c r="A19" s="29">
        <v>1</v>
      </c>
      <c r="B19" s="165" t="s">
        <v>68</v>
      </c>
      <c r="C19" s="165" t="s">
        <v>434</v>
      </c>
      <c r="D19" s="170" t="s">
        <v>6</v>
      </c>
      <c r="E19" s="37">
        <v>1</v>
      </c>
      <c r="F19" s="12"/>
      <c r="G19" s="35">
        <f>E19*F19</f>
        <v>0</v>
      </c>
    </row>
    <row r="20" spans="1:7" ht="23.25" customHeight="1">
      <c r="A20" s="29">
        <v>2</v>
      </c>
      <c r="B20" s="165" t="s">
        <v>68</v>
      </c>
      <c r="C20" s="165" t="s">
        <v>435</v>
      </c>
      <c r="D20" s="170" t="s">
        <v>8</v>
      </c>
      <c r="E20" s="5">
        <v>119.55</v>
      </c>
      <c r="F20" s="12"/>
      <c r="G20" s="35">
        <f t="shared" ref="G20:G35" si="0">E20*F20</f>
        <v>0</v>
      </c>
    </row>
    <row r="21" spans="1:7">
      <c r="A21" s="29">
        <v>3</v>
      </c>
      <c r="B21" s="165" t="s">
        <v>440</v>
      </c>
      <c r="C21" s="177" t="s">
        <v>457</v>
      </c>
      <c r="D21" s="170" t="s">
        <v>12</v>
      </c>
      <c r="E21" s="5">
        <f>(19.82+0.25+5.84+0.25+6.3)*3*0.065*0.24</f>
        <v>1.5191279999999998</v>
      </c>
      <c r="F21" s="12"/>
      <c r="G21" s="35">
        <f t="shared" si="0"/>
        <v>0</v>
      </c>
    </row>
    <row r="22" spans="1:7">
      <c r="A22" s="29">
        <v>4</v>
      </c>
      <c r="B22" s="4" t="s">
        <v>47</v>
      </c>
      <c r="C22" s="4" t="s">
        <v>48</v>
      </c>
      <c r="D22" s="1" t="s">
        <v>8</v>
      </c>
      <c r="E22" s="5">
        <v>119.55</v>
      </c>
      <c r="F22" s="12"/>
      <c r="G22" s="35">
        <f t="shared" si="0"/>
        <v>0</v>
      </c>
    </row>
    <row r="23" spans="1:7">
      <c r="A23" s="29">
        <v>5</v>
      </c>
      <c r="B23" s="4" t="s">
        <v>49</v>
      </c>
      <c r="C23" s="4" t="s">
        <v>50</v>
      </c>
      <c r="D23" s="1" t="s">
        <v>8</v>
      </c>
      <c r="E23" s="5">
        <v>119.55</v>
      </c>
      <c r="F23" s="12"/>
      <c r="G23" s="35">
        <f t="shared" si="0"/>
        <v>0</v>
      </c>
    </row>
    <row r="24" spans="1:7">
      <c r="A24" s="29">
        <v>6</v>
      </c>
      <c r="B24" s="4" t="s">
        <v>49</v>
      </c>
      <c r="C24" s="4" t="s">
        <v>51</v>
      </c>
      <c r="D24" s="1" t="s">
        <v>8</v>
      </c>
      <c r="E24" s="5">
        <v>8.0399999999999991</v>
      </c>
      <c r="F24" s="12"/>
      <c r="G24" s="35">
        <f t="shared" si="0"/>
        <v>0</v>
      </c>
    </row>
    <row r="25" spans="1:7">
      <c r="A25" s="29">
        <v>7</v>
      </c>
      <c r="B25" s="174" t="s">
        <v>68</v>
      </c>
      <c r="C25" s="174" t="s">
        <v>451</v>
      </c>
      <c r="D25" s="175" t="s">
        <v>30</v>
      </c>
      <c r="E25" s="5">
        <v>3</v>
      </c>
      <c r="F25" s="12"/>
      <c r="G25" s="35">
        <f t="shared" si="0"/>
        <v>0</v>
      </c>
    </row>
    <row r="26" spans="1:7">
      <c r="A26" s="29">
        <v>8</v>
      </c>
      <c r="B26" s="4" t="s">
        <v>52</v>
      </c>
      <c r="C26" s="142" t="s">
        <v>401</v>
      </c>
      <c r="D26" s="1" t="s">
        <v>22</v>
      </c>
      <c r="E26" s="5">
        <v>19.2</v>
      </c>
      <c r="F26" s="12"/>
      <c r="G26" s="35">
        <f t="shared" si="0"/>
        <v>0</v>
      </c>
    </row>
    <row r="27" spans="1:7">
      <c r="A27" s="29">
        <v>9</v>
      </c>
      <c r="B27" s="4" t="s">
        <v>53</v>
      </c>
      <c r="C27" s="142" t="s">
        <v>402</v>
      </c>
      <c r="D27" s="1" t="s">
        <v>22</v>
      </c>
      <c r="E27" s="5">
        <v>13</v>
      </c>
      <c r="F27" s="12"/>
      <c r="G27" s="35">
        <f t="shared" si="0"/>
        <v>0</v>
      </c>
    </row>
    <row r="28" spans="1:7" ht="30">
      <c r="A28" s="29">
        <v>10</v>
      </c>
      <c r="B28" s="165" t="s">
        <v>443</v>
      </c>
      <c r="C28" s="165" t="s">
        <v>442</v>
      </c>
      <c r="D28" s="1" t="s">
        <v>8</v>
      </c>
      <c r="E28" s="5">
        <v>22.004999999999999</v>
      </c>
      <c r="F28" s="12"/>
      <c r="G28" s="35">
        <f t="shared" si="0"/>
        <v>0</v>
      </c>
    </row>
    <row r="29" spans="1:7">
      <c r="A29" s="78" t="s">
        <v>513</v>
      </c>
      <c r="B29" s="79"/>
      <c r="C29" s="71"/>
      <c r="D29" s="44"/>
      <c r="E29" s="45"/>
      <c r="F29" s="47"/>
      <c r="G29" s="47">
        <f>SUM(G30:G35)</f>
        <v>0</v>
      </c>
    </row>
    <row r="30" spans="1:7" ht="30">
      <c r="A30" s="29">
        <v>1</v>
      </c>
      <c r="B30" s="176" t="s">
        <v>396</v>
      </c>
      <c r="C30" s="165" t="s">
        <v>444</v>
      </c>
      <c r="D30" s="163" t="s">
        <v>8</v>
      </c>
      <c r="E30" s="37">
        <v>119.55</v>
      </c>
      <c r="F30" s="12"/>
      <c r="G30" s="35">
        <f t="shared" ref="G30:G32" si="1">E30*F30</f>
        <v>0</v>
      </c>
    </row>
    <row r="31" spans="1:7">
      <c r="A31" s="29">
        <v>2</v>
      </c>
      <c r="B31" s="176" t="s">
        <v>396</v>
      </c>
      <c r="C31" s="165" t="s">
        <v>445</v>
      </c>
      <c r="D31" s="163" t="s">
        <v>8</v>
      </c>
      <c r="E31" s="37">
        <v>119.55</v>
      </c>
      <c r="F31" s="12"/>
      <c r="G31" s="35">
        <f t="shared" si="1"/>
        <v>0</v>
      </c>
    </row>
    <row r="32" spans="1:7" ht="30">
      <c r="A32" s="29">
        <v>3</v>
      </c>
      <c r="B32" s="176" t="s">
        <v>396</v>
      </c>
      <c r="C32" s="165" t="s">
        <v>446</v>
      </c>
      <c r="D32" s="163" t="s">
        <v>8</v>
      </c>
      <c r="E32" s="37">
        <v>119.55</v>
      </c>
      <c r="F32" s="12"/>
      <c r="G32" s="35">
        <f t="shared" si="1"/>
        <v>0</v>
      </c>
    </row>
    <row r="33" spans="1:7" ht="30">
      <c r="A33" s="29">
        <v>4</v>
      </c>
      <c r="B33" s="177" t="s">
        <v>459</v>
      </c>
      <c r="C33" s="177" t="s">
        <v>458</v>
      </c>
      <c r="D33" s="1" t="s">
        <v>8</v>
      </c>
      <c r="E33" s="5">
        <v>119.55</v>
      </c>
      <c r="F33" s="12"/>
      <c r="G33" s="35">
        <f t="shared" si="0"/>
        <v>0</v>
      </c>
    </row>
    <row r="34" spans="1:7">
      <c r="A34" s="29">
        <v>5</v>
      </c>
      <c r="B34" s="4" t="s">
        <v>46</v>
      </c>
      <c r="C34" s="165" t="s">
        <v>438</v>
      </c>
      <c r="D34" s="1" t="s">
        <v>8</v>
      </c>
      <c r="E34" s="5">
        <v>119.55</v>
      </c>
      <c r="F34" s="12"/>
      <c r="G34" s="35">
        <f t="shared" si="0"/>
        <v>0</v>
      </c>
    </row>
    <row r="35" spans="1:7" ht="30">
      <c r="A35" s="29">
        <v>6</v>
      </c>
      <c r="B35" s="4" t="s">
        <v>47</v>
      </c>
      <c r="C35" s="165" t="s">
        <v>439</v>
      </c>
      <c r="D35" s="1" t="s">
        <v>8</v>
      </c>
      <c r="E35" s="5">
        <v>119.55</v>
      </c>
      <c r="F35" s="12"/>
      <c r="G35" s="35">
        <f t="shared" si="0"/>
        <v>0</v>
      </c>
    </row>
    <row r="36" spans="1:7">
      <c r="A36" s="78" t="s">
        <v>460</v>
      </c>
      <c r="B36" s="80"/>
      <c r="C36" s="79"/>
      <c r="D36" s="44"/>
      <c r="E36" s="45"/>
      <c r="F36" s="47"/>
      <c r="G36" s="47">
        <f>SUM(G37:G46)</f>
        <v>0</v>
      </c>
    </row>
    <row r="37" spans="1:7">
      <c r="A37" s="29">
        <v>1</v>
      </c>
      <c r="B37" s="4" t="s">
        <v>54</v>
      </c>
      <c r="C37" s="4" t="s">
        <v>55</v>
      </c>
      <c r="D37" s="1" t="s">
        <v>8</v>
      </c>
      <c r="E37" s="5">
        <v>249.62</v>
      </c>
      <c r="F37" s="12"/>
      <c r="G37" s="35">
        <f>E37*F37</f>
        <v>0</v>
      </c>
    </row>
    <row r="38" spans="1:7" ht="30">
      <c r="A38" s="29">
        <v>2</v>
      </c>
      <c r="B38" s="142" t="s">
        <v>68</v>
      </c>
      <c r="C38" s="142" t="s">
        <v>400</v>
      </c>
      <c r="D38" s="144" t="s">
        <v>8</v>
      </c>
      <c r="E38" s="5">
        <f>E39+E40</f>
        <v>219.96</v>
      </c>
      <c r="F38" s="12"/>
      <c r="G38" s="35">
        <f>E38*F38</f>
        <v>0</v>
      </c>
    </row>
    <row r="39" spans="1:7" ht="45">
      <c r="A39" s="29">
        <v>3</v>
      </c>
      <c r="B39" s="177" t="s">
        <v>476</v>
      </c>
      <c r="C39" s="177" t="s">
        <v>475</v>
      </c>
      <c r="D39" s="1" t="s">
        <v>8</v>
      </c>
      <c r="E39" s="5">
        <v>148.703</v>
      </c>
      <c r="F39" s="12"/>
      <c r="G39" s="35">
        <f>E39*F39</f>
        <v>0</v>
      </c>
    </row>
    <row r="40" spans="1:7" ht="45">
      <c r="A40" s="29">
        <v>4</v>
      </c>
      <c r="B40" s="177" t="s">
        <v>476</v>
      </c>
      <c r="C40" s="177" t="s">
        <v>477</v>
      </c>
      <c r="D40" s="1" t="s">
        <v>8</v>
      </c>
      <c r="E40" s="5">
        <v>71.257000000000005</v>
      </c>
      <c r="F40" s="12"/>
      <c r="G40" s="35">
        <f>E40*F40</f>
        <v>0</v>
      </c>
    </row>
    <row r="41" spans="1:7" ht="45">
      <c r="A41" s="29">
        <v>5</v>
      </c>
      <c r="B41" s="179" t="s">
        <v>481</v>
      </c>
      <c r="C41" s="177" t="s">
        <v>480</v>
      </c>
      <c r="D41" s="170" t="s">
        <v>8</v>
      </c>
      <c r="E41" s="5">
        <v>35.375</v>
      </c>
      <c r="F41" s="12"/>
      <c r="G41" s="35">
        <f>E41*F41</f>
        <v>0</v>
      </c>
    </row>
    <row r="42" spans="1:7" ht="45">
      <c r="A42" s="29">
        <v>6</v>
      </c>
      <c r="B42" s="179" t="s">
        <v>482</v>
      </c>
      <c r="C42" s="177" t="s">
        <v>478</v>
      </c>
      <c r="D42" s="178" t="s">
        <v>22</v>
      </c>
      <c r="E42" s="5">
        <v>28.5</v>
      </c>
      <c r="F42" s="12"/>
      <c r="G42" s="35"/>
    </row>
    <row r="43" spans="1:7" ht="45">
      <c r="A43" s="29">
        <v>7</v>
      </c>
      <c r="B43" s="177" t="s">
        <v>483</v>
      </c>
      <c r="C43" s="177" t="s">
        <v>479</v>
      </c>
      <c r="D43" s="1" t="s">
        <v>22</v>
      </c>
      <c r="E43" s="5">
        <v>63.82</v>
      </c>
      <c r="F43" s="12"/>
      <c r="G43" s="35">
        <f>E43*F43</f>
        <v>0</v>
      </c>
    </row>
    <row r="44" spans="1:7">
      <c r="A44" s="29">
        <v>8</v>
      </c>
      <c r="B44" s="173" t="s">
        <v>450</v>
      </c>
      <c r="C44" s="165" t="s">
        <v>447</v>
      </c>
      <c r="D44" s="170" t="s">
        <v>8</v>
      </c>
      <c r="E44" s="5">
        <f>E40+E39+E41</f>
        <v>255.33500000000001</v>
      </c>
      <c r="F44" s="12"/>
      <c r="G44" s="35">
        <f>E44*F44</f>
        <v>0</v>
      </c>
    </row>
    <row r="45" spans="1:7" ht="30">
      <c r="A45" s="29">
        <v>9</v>
      </c>
      <c r="B45" s="179" t="s">
        <v>68</v>
      </c>
      <c r="C45" s="177" t="s">
        <v>473</v>
      </c>
      <c r="D45" s="178" t="s">
        <v>8</v>
      </c>
      <c r="E45" s="5">
        <f>17.75*0.25</f>
        <v>4.4375</v>
      </c>
      <c r="F45" s="12"/>
      <c r="G45" s="35">
        <f>E45*F45</f>
        <v>0</v>
      </c>
    </row>
    <row r="46" spans="1:7">
      <c r="A46" s="29">
        <v>10</v>
      </c>
      <c r="B46" s="11" t="s">
        <v>68</v>
      </c>
      <c r="C46" s="177" t="s">
        <v>461</v>
      </c>
      <c r="D46" s="1" t="s">
        <v>22</v>
      </c>
      <c r="E46" s="5">
        <v>17.75</v>
      </c>
      <c r="F46" s="12"/>
      <c r="G46" s="35">
        <f>E46*F46</f>
        <v>0</v>
      </c>
    </row>
    <row r="47" spans="1:7">
      <c r="A47" s="78" t="s">
        <v>368</v>
      </c>
      <c r="B47" s="79"/>
      <c r="C47" s="43"/>
      <c r="D47" s="44"/>
      <c r="E47" s="45"/>
      <c r="F47" s="47"/>
      <c r="G47" s="47">
        <f>SUM(G48:G52)</f>
        <v>0</v>
      </c>
    </row>
    <row r="48" spans="1:7" ht="30">
      <c r="A48" s="29">
        <v>1</v>
      </c>
      <c r="B48" s="177" t="s">
        <v>68</v>
      </c>
      <c r="C48" s="177" t="s">
        <v>484</v>
      </c>
      <c r="D48" s="1" t="s">
        <v>8</v>
      </c>
      <c r="E48" s="5">
        <v>31.9</v>
      </c>
      <c r="F48" s="12"/>
      <c r="G48" s="35">
        <f t="shared" ref="G48:G52" si="2">E48*F48</f>
        <v>0</v>
      </c>
    </row>
    <row r="49" spans="1:8" ht="30">
      <c r="A49" s="29">
        <v>2</v>
      </c>
      <c r="B49" s="177" t="s">
        <v>68</v>
      </c>
      <c r="C49" s="177" t="s">
        <v>485</v>
      </c>
      <c r="D49" s="178" t="s">
        <v>8</v>
      </c>
      <c r="E49" s="5">
        <v>16.03</v>
      </c>
      <c r="F49" s="12"/>
      <c r="G49" s="35">
        <f t="shared" si="2"/>
        <v>0</v>
      </c>
    </row>
    <row r="50" spans="1:8" ht="45">
      <c r="A50" s="29">
        <v>3</v>
      </c>
      <c r="B50" s="177" t="s">
        <v>487</v>
      </c>
      <c r="C50" s="177" t="s">
        <v>486</v>
      </c>
      <c r="D50" s="1" t="s">
        <v>8</v>
      </c>
      <c r="E50" s="5">
        <v>16.03</v>
      </c>
      <c r="F50" s="12"/>
      <c r="G50" s="35">
        <f t="shared" si="2"/>
        <v>0</v>
      </c>
    </row>
    <row r="51" spans="1:8">
      <c r="A51" s="29">
        <v>4</v>
      </c>
      <c r="B51" s="4" t="s">
        <v>58</v>
      </c>
      <c r="C51" s="4" t="s">
        <v>59</v>
      </c>
      <c r="D51" s="1" t="s">
        <v>8</v>
      </c>
      <c r="E51" s="5">
        <v>16.03</v>
      </c>
      <c r="F51" s="12"/>
      <c r="G51" s="35">
        <f t="shared" si="2"/>
        <v>0</v>
      </c>
    </row>
    <row r="52" spans="1:8" ht="30">
      <c r="A52" s="29">
        <v>5</v>
      </c>
      <c r="B52" s="4" t="s">
        <v>60</v>
      </c>
      <c r="C52" s="4" t="s">
        <v>61</v>
      </c>
      <c r="D52" s="1" t="s">
        <v>8</v>
      </c>
      <c r="E52" s="5">
        <v>16.03</v>
      </c>
      <c r="F52" s="12"/>
      <c r="G52" s="35">
        <f t="shared" si="2"/>
        <v>0</v>
      </c>
    </row>
    <row r="53" spans="1:8">
      <c r="A53" s="160" t="s">
        <v>414</v>
      </c>
      <c r="B53" s="161"/>
      <c r="C53" s="164"/>
      <c r="D53" s="44"/>
      <c r="E53" s="45"/>
      <c r="F53" s="47"/>
      <c r="G53" s="47">
        <f>SUM(G54:G59)</f>
        <v>0</v>
      </c>
    </row>
    <row r="54" spans="1:8" ht="30">
      <c r="A54" s="29">
        <v>1</v>
      </c>
      <c r="B54" s="4" t="s">
        <v>68</v>
      </c>
      <c r="C54" s="177" t="s">
        <v>488</v>
      </c>
      <c r="D54" s="1" t="s">
        <v>30</v>
      </c>
      <c r="E54" s="5">
        <v>15</v>
      </c>
      <c r="F54" s="12"/>
      <c r="G54" s="35">
        <f t="shared" ref="G54:G59" si="3">E54*F54</f>
        <v>0</v>
      </c>
    </row>
    <row r="55" spans="1:8">
      <c r="A55" s="29">
        <v>2</v>
      </c>
      <c r="B55" s="4" t="s">
        <v>68</v>
      </c>
      <c r="C55" s="162" t="s">
        <v>415</v>
      </c>
      <c r="D55" s="1" t="s">
        <v>30</v>
      </c>
      <c r="E55" s="5">
        <v>2</v>
      </c>
      <c r="F55" s="12"/>
      <c r="G55" s="35">
        <f t="shared" si="3"/>
        <v>0</v>
      </c>
    </row>
    <row r="56" spans="1:8" ht="60">
      <c r="A56" s="29">
        <v>3</v>
      </c>
      <c r="B56" s="162" t="s">
        <v>68</v>
      </c>
      <c r="C56" s="162" t="s">
        <v>416</v>
      </c>
      <c r="D56" s="163" t="s">
        <v>75</v>
      </c>
      <c r="E56" s="5">
        <v>12</v>
      </c>
      <c r="F56" s="12"/>
      <c r="G56" s="35">
        <f t="shared" si="3"/>
        <v>0</v>
      </c>
    </row>
    <row r="57" spans="1:8" ht="60">
      <c r="A57" s="29">
        <v>4</v>
      </c>
      <c r="B57" s="4" t="s">
        <v>68</v>
      </c>
      <c r="C57" s="162" t="s">
        <v>418</v>
      </c>
      <c r="D57" s="1" t="s">
        <v>6</v>
      </c>
      <c r="E57" s="5">
        <v>2</v>
      </c>
      <c r="F57" s="12"/>
      <c r="G57" s="35">
        <f t="shared" si="3"/>
        <v>0</v>
      </c>
    </row>
    <row r="58" spans="1:8" ht="30">
      <c r="A58" s="29">
        <v>5</v>
      </c>
      <c r="B58" s="162" t="s">
        <v>68</v>
      </c>
      <c r="C58" s="162" t="s">
        <v>417</v>
      </c>
      <c r="D58" s="163" t="s">
        <v>6</v>
      </c>
      <c r="E58" s="5">
        <v>1</v>
      </c>
      <c r="F58" s="12"/>
      <c r="G58" s="35">
        <f t="shared" si="3"/>
        <v>0</v>
      </c>
    </row>
    <row r="59" spans="1:8" ht="45">
      <c r="A59" s="29">
        <v>6</v>
      </c>
      <c r="B59" s="4" t="s">
        <v>68</v>
      </c>
      <c r="C59" s="165" t="s">
        <v>448</v>
      </c>
      <c r="D59" s="1" t="s">
        <v>6</v>
      </c>
      <c r="E59" s="5">
        <v>2</v>
      </c>
      <c r="F59" s="12"/>
      <c r="G59" s="35">
        <f t="shared" si="3"/>
        <v>0</v>
      </c>
    </row>
    <row r="60" spans="1:8" ht="28.5" customHeight="1">
      <c r="A60" s="15"/>
      <c r="B60" s="15"/>
      <c r="C60" s="74" t="s">
        <v>350</v>
      </c>
      <c r="D60" s="89"/>
      <c r="E60" s="88" t="s">
        <v>349</v>
      </c>
      <c r="F60" s="122"/>
      <c r="G60" s="16">
        <f>SUM(G53,G47,G36,G29,G18,G4)</f>
        <v>0</v>
      </c>
    </row>
    <row r="61" spans="1:8" ht="12.75" customHeight="1">
      <c r="A61" s="29"/>
      <c r="B61" s="24"/>
      <c r="C61" s="24"/>
      <c r="D61" s="25"/>
      <c r="E61" s="26"/>
      <c r="F61" s="118"/>
      <c r="G61" s="27"/>
      <c r="H61" s="28"/>
    </row>
    <row r="62" spans="1:8" ht="15.75">
      <c r="A62" s="195" t="s">
        <v>339</v>
      </c>
      <c r="B62" s="195"/>
      <c r="C62" s="15"/>
      <c r="D62" s="21"/>
      <c r="E62" s="14"/>
      <c r="F62" s="23"/>
      <c r="G62" s="23"/>
    </row>
    <row r="63" spans="1:8" ht="25.5" customHeight="1">
      <c r="A63" s="196" t="s">
        <v>340</v>
      </c>
      <c r="B63" s="196"/>
      <c r="C63" s="48"/>
      <c r="D63" s="49"/>
      <c r="E63" s="51"/>
      <c r="F63" s="52"/>
      <c r="G63" s="52"/>
    </row>
    <row r="64" spans="1:8" ht="30">
      <c r="A64" s="29">
        <v>1</v>
      </c>
      <c r="B64" s="4" t="s">
        <v>77</v>
      </c>
      <c r="C64" s="151" t="s">
        <v>547</v>
      </c>
      <c r="D64" s="1" t="s">
        <v>75</v>
      </c>
      <c r="E64" s="5">
        <v>1</v>
      </c>
      <c r="F64" s="12"/>
      <c r="G64" s="35">
        <f t="shared" ref="G64:G78" si="4">E64*F64</f>
        <v>0</v>
      </c>
    </row>
    <row r="65" spans="1:7" ht="30">
      <c r="A65" s="29">
        <v>2</v>
      </c>
      <c r="B65" s="4" t="s">
        <v>78</v>
      </c>
      <c r="C65" s="151" t="s">
        <v>546</v>
      </c>
      <c r="D65" s="1" t="s">
        <v>75</v>
      </c>
      <c r="E65" s="5">
        <v>1</v>
      </c>
      <c r="F65" s="12"/>
      <c r="G65" s="35">
        <f t="shared" si="4"/>
        <v>0</v>
      </c>
    </row>
    <row r="66" spans="1:7" ht="30">
      <c r="A66" s="29">
        <v>3</v>
      </c>
      <c r="B66" s="4" t="s">
        <v>78</v>
      </c>
      <c r="C66" s="151" t="s">
        <v>548</v>
      </c>
      <c r="D66" s="1" t="s">
        <v>75</v>
      </c>
      <c r="E66" s="5">
        <v>2</v>
      </c>
      <c r="F66" s="12"/>
      <c r="G66" s="35">
        <f t="shared" si="4"/>
        <v>0</v>
      </c>
    </row>
    <row r="67" spans="1:7" ht="30">
      <c r="A67" s="29">
        <v>4</v>
      </c>
      <c r="B67" s="4" t="s">
        <v>78</v>
      </c>
      <c r="C67" s="151" t="s">
        <v>549</v>
      </c>
      <c r="D67" s="1" t="s">
        <v>75</v>
      </c>
      <c r="E67" s="5">
        <v>1</v>
      </c>
      <c r="F67" s="12"/>
      <c r="G67" s="35">
        <f t="shared" si="4"/>
        <v>0</v>
      </c>
    </row>
    <row r="68" spans="1:7" ht="30">
      <c r="A68" s="29">
        <v>5</v>
      </c>
      <c r="B68" s="4" t="s">
        <v>78</v>
      </c>
      <c r="C68" s="151" t="s">
        <v>550</v>
      </c>
      <c r="D68" s="1" t="s">
        <v>75</v>
      </c>
      <c r="E68" s="5">
        <v>1</v>
      </c>
      <c r="F68" s="12"/>
      <c r="G68" s="35">
        <f t="shared" si="4"/>
        <v>0</v>
      </c>
    </row>
    <row r="69" spans="1:7" ht="30">
      <c r="A69" s="29">
        <v>6</v>
      </c>
      <c r="B69" s="4" t="s">
        <v>82</v>
      </c>
      <c r="C69" s="151" t="s">
        <v>542</v>
      </c>
      <c r="D69" s="1" t="s">
        <v>22</v>
      </c>
      <c r="E69" s="5">
        <v>38</v>
      </c>
      <c r="F69" s="12"/>
      <c r="G69" s="35">
        <f t="shared" si="4"/>
        <v>0</v>
      </c>
    </row>
    <row r="70" spans="1:7" ht="30">
      <c r="A70" s="29">
        <v>7</v>
      </c>
      <c r="B70" s="4" t="s">
        <v>82</v>
      </c>
      <c r="C70" s="151" t="s">
        <v>543</v>
      </c>
      <c r="D70" s="1" t="s">
        <v>22</v>
      </c>
      <c r="E70" s="5">
        <v>34</v>
      </c>
      <c r="F70" s="12"/>
      <c r="G70" s="35">
        <f t="shared" si="4"/>
        <v>0</v>
      </c>
    </row>
    <row r="71" spans="1:7" ht="30">
      <c r="A71" s="29">
        <v>8</v>
      </c>
      <c r="B71" s="4" t="s">
        <v>83</v>
      </c>
      <c r="C71" s="151" t="s">
        <v>544</v>
      </c>
      <c r="D71" s="1" t="s">
        <v>22</v>
      </c>
      <c r="E71" s="5">
        <v>30</v>
      </c>
      <c r="F71" s="12"/>
      <c r="G71" s="35">
        <f t="shared" si="4"/>
        <v>0</v>
      </c>
    </row>
    <row r="72" spans="1:7" ht="30">
      <c r="A72" s="29">
        <v>9</v>
      </c>
      <c r="B72" s="4" t="s">
        <v>84</v>
      </c>
      <c r="C72" s="151" t="s">
        <v>545</v>
      </c>
      <c r="D72" s="1" t="s">
        <v>22</v>
      </c>
      <c r="E72" s="5">
        <v>10</v>
      </c>
      <c r="F72" s="12"/>
      <c r="G72" s="35">
        <f t="shared" si="4"/>
        <v>0</v>
      </c>
    </row>
    <row r="73" spans="1:7" ht="52.5" customHeight="1">
      <c r="A73" s="29">
        <v>10</v>
      </c>
      <c r="B73" s="4" t="s">
        <v>68</v>
      </c>
      <c r="C73" s="151" t="s">
        <v>410</v>
      </c>
      <c r="D73" s="1" t="s">
        <v>72</v>
      </c>
      <c r="E73" s="5">
        <v>6</v>
      </c>
      <c r="F73" s="12"/>
      <c r="G73" s="35">
        <f t="shared" si="4"/>
        <v>0</v>
      </c>
    </row>
    <row r="74" spans="1:7" ht="22.5" customHeight="1">
      <c r="A74" s="29">
        <v>11</v>
      </c>
      <c r="B74" s="4" t="s">
        <v>85</v>
      </c>
      <c r="C74" s="156" t="s">
        <v>411</v>
      </c>
      <c r="D74" s="1" t="s">
        <v>22</v>
      </c>
      <c r="E74" s="5">
        <v>112</v>
      </c>
      <c r="F74" s="12"/>
      <c r="G74" s="35">
        <f t="shared" si="4"/>
        <v>0</v>
      </c>
    </row>
    <row r="75" spans="1:7" ht="30">
      <c r="A75" s="29">
        <v>12</v>
      </c>
      <c r="B75" s="4" t="s">
        <v>86</v>
      </c>
      <c r="C75" s="4" t="s">
        <v>87</v>
      </c>
      <c r="D75" s="1" t="s">
        <v>22</v>
      </c>
      <c r="E75" s="5">
        <v>112</v>
      </c>
      <c r="F75" s="12"/>
      <c r="G75" s="35">
        <f t="shared" si="4"/>
        <v>0</v>
      </c>
    </row>
    <row r="76" spans="1:7" ht="30">
      <c r="A76" s="29">
        <v>13</v>
      </c>
      <c r="B76" s="4" t="s">
        <v>88</v>
      </c>
      <c r="C76" s="4" t="s">
        <v>89</v>
      </c>
      <c r="D76" s="1" t="s">
        <v>22</v>
      </c>
      <c r="E76" s="5">
        <v>112</v>
      </c>
      <c r="F76" s="12"/>
      <c r="G76" s="35">
        <f t="shared" si="4"/>
        <v>0</v>
      </c>
    </row>
    <row r="77" spans="1:7" ht="30">
      <c r="A77" s="29">
        <v>14</v>
      </c>
      <c r="B77" s="4" t="s">
        <v>90</v>
      </c>
      <c r="C77" s="4" t="s">
        <v>91</v>
      </c>
      <c r="D77" s="1" t="s">
        <v>92</v>
      </c>
      <c r="E77" s="5">
        <v>9</v>
      </c>
      <c r="F77" s="12"/>
      <c r="G77" s="35">
        <f t="shared" si="4"/>
        <v>0</v>
      </c>
    </row>
    <row r="78" spans="1:7" ht="45">
      <c r="A78" s="29">
        <v>15</v>
      </c>
      <c r="B78" s="190" t="s">
        <v>556</v>
      </c>
      <c r="C78" s="151" t="s">
        <v>557</v>
      </c>
      <c r="D78" s="1" t="s">
        <v>75</v>
      </c>
      <c r="E78" s="5">
        <v>1</v>
      </c>
      <c r="F78" s="12"/>
      <c r="G78" s="35">
        <f t="shared" si="4"/>
        <v>0</v>
      </c>
    </row>
    <row r="79" spans="1:7" ht="26.25" customHeight="1">
      <c r="A79" s="68"/>
      <c r="B79" s="59"/>
      <c r="C79" s="92" t="s">
        <v>351</v>
      </c>
      <c r="D79" s="98"/>
      <c r="E79" s="91" t="s">
        <v>341</v>
      </c>
      <c r="F79" s="93"/>
      <c r="G79" s="93">
        <f>SUM(G64:G78)</f>
        <v>0</v>
      </c>
    </row>
    <row r="80" spans="1:7" ht="13.5" customHeight="1">
      <c r="A80" s="33"/>
      <c r="B80" s="34"/>
      <c r="C80" s="34"/>
      <c r="D80" s="96"/>
      <c r="E80" s="97"/>
      <c r="F80" s="117"/>
      <c r="G80" s="27"/>
    </row>
    <row r="81" spans="1:7" ht="27.75" customHeight="1">
      <c r="A81" s="90" t="s">
        <v>344</v>
      </c>
      <c r="B81" s="100"/>
      <c r="C81" s="101"/>
      <c r="D81" s="49"/>
      <c r="E81" s="50"/>
      <c r="F81" s="52"/>
      <c r="G81" s="52"/>
    </row>
    <row r="82" spans="1:7">
      <c r="A82" s="194" t="s">
        <v>346</v>
      </c>
      <c r="B82" s="194"/>
      <c r="C82" s="187" t="s">
        <v>540</v>
      </c>
      <c r="D82" s="44"/>
      <c r="E82" s="46"/>
      <c r="F82" s="47"/>
      <c r="G82" s="53">
        <f>SUM(G83:G84)</f>
        <v>0</v>
      </c>
    </row>
    <row r="83" spans="1:7" ht="52.5" customHeight="1">
      <c r="A83" s="29">
        <v>1</v>
      </c>
      <c r="B83" s="4" t="s">
        <v>4</v>
      </c>
      <c r="C83" s="186" t="s">
        <v>539</v>
      </c>
      <c r="D83" s="1" t="s">
        <v>72</v>
      </c>
      <c r="E83" s="5">
        <v>1</v>
      </c>
      <c r="F83" s="12"/>
      <c r="G83" s="35">
        <f t="shared" ref="G83:G84" si="5">E83*F83</f>
        <v>0</v>
      </c>
    </row>
    <row r="84" spans="1:7" ht="30">
      <c r="A84" s="29">
        <v>2</v>
      </c>
      <c r="B84" s="4" t="s">
        <v>160</v>
      </c>
      <c r="C84" s="4" t="s">
        <v>161</v>
      </c>
      <c r="D84" s="1" t="s">
        <v>8</v>
      </c>
      <c r="E84" s="5">
        <v>0.3</v>
      </c>
      <c r="F84" s="12"/>
      <c r="G84" s="35">
        <f t="shared" si="5"/>
        <v>0</v>
      </c>
    </row>
    <row r="85" spans="1:7">
      <c r="A85" s="194" t="s">
        <v>347</v>
      </c>
      <c r="B85" s="194"/>
      <c r="C85" s="43"/>
      <c r="D85" s="44"/>
      <c r="E85" s="45"/>
      <c r="F85" s="47"/>
      <c r="G85" s="53">
        <f>SUM(G86:G89)</f>
        <v>0</v>
      </c>
    </row>
    <row r="86" spans="1:7">
      <c r="A86" s="29">
        <v>1</v>
      </c>
      <c r="B86" s="4" t="s">
        <v>162</v>
      </c>
      <c r="C86" s="177" t="s">
        <v>462</v>
      </c>
      <c r="D86" s="1" t="s">
        <v>75</v>
      </c>
      <c r="E86" s="5">
        <v>1</v>
      </c>
      <c r="F86" s="12"/>
      <c r="G86" s="35">
        <f>E86*F86</f>
        <v>0</v>
      </c>
    </row>
    <row r="87" spans="1:7" ht="30">
      <c r="A87" s="29">
        <v>3</v>
      </c>
      <c r="B87" s="4" t="s">
        <v>176</v>
      </c>
      <c r="C87" s="24" t="s">
        <v>177</v>
      </c>
      <c r="D87" s="1" t="s">
        <v>22</v>
      </c>
      <c r="E87" s="5">
        <v>5</v>
      </c>
      <c r="F87" s="12"/>
      <c r="G87" s="35">
        <f>E87*F87</f>
        <v>0</v>
      </c>
    </row>
    <row r="88" spans="1:7" ht="30">
      <c r="A88" s="29">
        <v>4</v>
      </c>
      <c r="B88" s="4" t="s">
        <v>178</v>
      </c>
      <c r="C88" s="4" t="s">
        <v>179</v>
      </c>
      <c r="D88" s="1" t="s">
        <v>180</v>
      </c>
      <c r="E88" s="5">
        <v>4</v>
      </c>
      <c r="F88" s="12"/>
      <c r="G88" s="35">
        <f>E88*F88</f>
        <v>0</v>
      </c>
    </row>
    <row r="89" spans="1:7">
      <c r="A89" s="29">
        <v>5</v>
      </c>
      <c r="B89" s="4" t="s">
        <v>70</v>
      </c>
      <c r="C89" s="188" t="s">
        <v>541</v>
      </c>
      <c r="D89" s="1" t="s">
        <v>30</v>
      </c>
      <c r="E89" s="5">
        <v>2</v>
      </c>
      <c r="F89" s="12"/>
      <c r="G89" s="35">
        <f>E89*F89</f>
        <v>0</v>
      </c>
    </row>
    <row r="90" spans="1:7">
      <c r="A90" s="205" t="s">
        <v>348</v>
      </c>
      <c r="B90" s="206"/>
      <c r="C90" s="43"/>
      <c r="D90" s="44"/>
      <c r="E90" s="45"/>
      <c r="F90" s="47"/>
      <c r="G90" s="47">
        <f>SUM(G92:G110)</f>
        <v>0</v>
      </c>
    </row>
    <row r="91" spans="1:7" ht="49.5" customHeight="1">
      <c r="A91" s="200" t="s">
        <v>491</v>
      </c>
      <c r="B91" s="201"/>
      <c r="C91" s="201"/>
      <c r="D91" s="201"/>
      <c r="E91" s="201"/>
      <c r="F91" s="201"/>
      <c r="G91" s="202"/>
    </row>
    <row r="92" spans="1:7" ht="30">
      <c r="A92" s="29">
        <v>1</v>
      </c>
      <c r="B92" s="4" t="s">
        <v>184</v>
      </c>
      <c r="C92" s="177" t="s">
        <v>463</v>
      </c>
      <c r="D92" s="1" t="s">
        <v>75</v>
      </c>
      <c r="E92" s="5">
        <v>6</v>
      </c>
      <c r="F92" s="12"/>
      <c r="G92" s="35">
        <f t="shared" ref="G92:G110" si="6">E92*F92</f>
        <v>0</v>
      </c>
    </row>
    <row r="93" spans="1:7" ht="30">
      <c r="A93" s="29">
        <v>2</v>
      </c>
      <c r="B93" s="4" t="s">
        <v>185</v>
      </c>
      <c r="C93" s="4" t="s">
        <v>186</v>
      </c>
      <c r="D93" s="1" t="s">
        <v>72</v>
      </c>
      <c r="E93" s="5">
        <v>51</v>
      </c>
      <c r="F93" s="12"/>
      <c r="G93" s="35">
        <f t="shared" si="6"/>
        <v>0</v>
      </c>
    </row>
    <row r="94" spans="1:7" ht="30">
      <c r="A94" s="29">
        <v>3</v>
      </c>
      <c r="B94" s="4" t="s">
        <v>187</v>
      </c>
      <c r="C94" s="177" t="s">
        <v>464</v>
      </c>
      <c r="D94" s="1" t="s">
        <v>75</v>
      </c>
      <c r="E94" s="5">
        <v>14</v>
      </c>
      <c r="F94" s="12"/>
      <c r="G94" s="35">
        <f t="shared" si="6"/>
        <v>0</v>
      </c>
    </row>
    <row r="95" spans="1:7" ht="30">
      <c r="A95" s="29">
        <v>4</v>
      </c>
      <c r="B95" s="4" t="s">
        <v>187</v>
      </c>
      <c r="C95" s="177" t="s">
        <v>465</v>
      </c>
      <c r="D95" s="1" t="s">
        <v>75</v>
      </c>
      <c r="E95" s="5">
        <v>1</v>
      </c>
      <c r="F95" s="12"/>
      <c r="G95" s="35">
        <f t="shared" si="6"/>
        <v>0</v>
      </c>
    </row>
    <row r="96" spans="1:7" ht="30">
      <c r="A96" s="29">
        <v>5</v>
      </c>
      <c r="B96" s="4" t="s">
        <v>187</v>
      </c>
      <c r="C96" s="177" t="s">
        <v>466</v>
      </c>
      <c r="D96" s="1" t="s">
        <v>75</v>
      </c>
      <c r="E96" s="5">
        <v>4</v>
      </c>
      <c r="F96" s="12"/>
      <c r="G96" s="35">
        <f t="shared" si="6"/>
        <v>0</v>
      </c>
    </row>
    <row r="97" spans="1:7" ht="30">
      <c r="A97" s="29">
        <v>6</v>
      </c>
      <c r="B97" s="4" t="s">
        <v>187</v>
      </c>
      <c r="C97" s="177" t="s">
        <v>467</v>
      </c>
      <c r="D97" s="1" t="s">
        <v>75</v>
      </c>
      <c r="E97" s="5">
        <v>3</v>
      </c>
      <c r="F97" s="12"/>
      <c r="G97" s="35">
        <f t="shared" si="6"/>
        <v>0</v>
      </c>
    </row>
    <row r="98" spans="1:7" ht="30">
      <c r="A98" s="29">
        <v>7</v>
      </c>
      <c r="B98" s="4" t="s">
        <v>187</v>
      </c>
      <c r="C98" s="177" t="s">
        <v>468</v>
      </c>
      <c r="D98" s="1" t="s">
        <v>75</v>
      </c>
      <c r="E98" s="5">
        <v>5</v>
      </c>
      <c r="F98" s="12"/>
      <c r="G98" s="35">
        <f t="shared" si="6"/>
        <v>0</v>
      </c>
    </row>
    <row r="99" spans="1:7" ht="30">
      <c r="A99" s="29">
        <v>8</v>
      </c>
      <c r="B99" s="4" t="s">
        <v>187</v>
      </c>
      <c r="C99" s="177" t="s">
        <v>469</v>
      </c>
      <c r="D99" s="1" t="s">
        <v>75</v>
      </c>
      <c r="E99" s="5">
        <v>9</v>
      </c>
      <c r="F99" s="12"/>
      <c r="G99" s="35">
        <f t="shared" si="6"/>
        <v>0</v>
      </c>
    </row>
    <row r="100" spans="1:7" ht="30">
      <c r="A100" s="29">
        <v>9</v>
      </c>
      <c r="B100" s="4" t="s">
        <v>187</v>
      </c>
      <c r="C100" s="177" t="s">
        <v>470</v>
      </c>
      <c r="D100" s="1" t="s">
        <v>75</v>
      </c>
      <c r="E100" s="5">
        <v>6</v>
      </c>
      <c r="F100" s="12"/>
      <c r="G100" s="35">
        <f t="shared" si="6"/>
        <v>0</v>
      </c>
    </row>
    <row r="101" spans="1:7" ht="30">
      <c r="A101" s="29">
        <v>10</v>
      </c>
      <c r="B101" s="4" t="s">
        <v>187</v>
      </c>
      <c r="C101" s="4" t="s">
        <v>188</v>
      </c>
      <c r="D101" s="1" t="s">
        <v>75</v>
      </c>
      <c r="E101" s="5">
        <v>5</v>
      </c>
      <c r="F101" s="12"/>
      <c r="G101" s="35">
        <f t="shared" si="6"/>
        <v>0</v>
      </c>
    </row>
    <row r="102" spans="1:7" ht="30">
      <c r="A102" s="29">
        <v>11</v>
      </c>
      <c r="B102" s="4" t="s">
        <v>187</v>
      </c>
      <c r="C102" s="4" t="s">
        <v>189</v>
      </c>
      <c r="D102" s="1" t="s">
        <v>75</v>
      </c>
      <c r="E102" s="5">
        <v>2</v>
      </c>
      <c r="F102" s="12"/>
      <c r="G102" s="35">
        <f t="shared" si="6"/>
        <v>0</v>
      </c>
    </row>
    <row r="103" spans="1:7" ht="30">
      <c r="A103" s="29">
        <v>12</v>
      </c>
      <c r="B103" s="4" t="s">
        <v>187</v>
      </c>
      <c r="C103" s="4" t="s">
        <v>190</v>
      </c>
      <c r="D103" s="1" t="s">
        <v>75</v>
      </c>
      <c r="E103" s="5">
        <v>2</v>
      </c>
      <c r="F103" s="12"/>
      <c r="G103" s="35">
        <f t="shared" si="6"/>
        <v>0</v>
      </c>
    </row>
    <row r="104" spans="1:7" ht="30">
      <c r="A104" s="29">
        <v>13</v>
      </c>
      <c r="B104" s="4" t="s">
        <v>195</v>
      </c>
      <c r="C104" s="4" t="s">
        <v>196</v>
      </c>
      <c r="D104" s="1" t="s">
        <v>75</v>
      </c>
      <c r="E104" s="5">
        <v>74</v>
      </c>
      <c r="F104" s="12"/>
      <c r="G104" s="35">
        <f t="shared" si="6"/>
        <v>0</v>
      </c>
    </row>
    <row r="105" spans="1:7" ht="45">
      <c r="A105" s="29">
        <v>14</v>
      </c>
      <c r="B105" s="4" t="s">
        <v>197</v>
      </c>
      <c r="C105" s="4" t="s">
        <v>198</v>
      </c>
      <c r="D105" s="1" t="s">
        <v>75</v>
      </c>
      <c r="E105" s="5">
        <v>5</v>
      </c>
      <c r="F105" s="12"/>
      <c r="G105" s="35">
        <f t="shared" si="6"/>
        <v>0</v>
      </c>
    </row>
    <row r="106" spans="1:7" ht="45">
      <c r="A106" s="29">
        <v>15</v>
      </c>
      <c r="B106" s="4" t="s">
        <v>199</v>
      </c>
      <c r="C106" s="4" t="s">
        <v>200</v>
      </c>
      <c r="D106" s="1" t="s">
        <v>75</v>
      </c>
      <c r="E106" s="5">
        <v>11</v>
      </c>
      <c r="F106" s="12"/>
      <c r="G106" s="35">
        <f t="shared" si="6"/>
        <v>0</v>
      </c>
    </row>
    <row r="107" spans="1:7" ht="45">
      <c r="A107" s="29">
        <v>16</v>
      </c>
      <c r="B107" s="4" t="s">
        <v>201</v>
      </c>
      <c r="C107" s="4" t="s">
        <v>202</v>
      </c>
      <c r="D107" s="1" t="s">
        <v>75</v>
      </c>
      <c r="E107" s="5">
        <v>6</v>
      </c>
      <c r="F107" s="12"/>
      <c r="G107" s="35">
        <f t="shared" si="6"/>
        <v>0</v>
      </c>
    </row>
    <row r="108" spans="1:7" ht="45">
      <c r="A108" s="29">
        <v>17</v>
      </c>
      <c r="B108" s="4" t="s">
        <v>203</v>
      </c>
      <c r="C108" s="4" t="s">
        <v>204</v>
      </c>
      <c r="D108" s="1" t="s">
        <v>75</v>
      </c>
      <c r="E108" s="5">
        <v>5</v>
      </c>
      <c r="F108" s="12"/>
      <c r="G108" s="35">
        <f t="shared" si="6"/>
        <v>0</v>
      </c>
    </row>
    <row r="109" spans="1:7">
      <c r="A109" s="29">
        <v>18</v>
      </c>
      <c r="B109" s="4" t="s">
        <v>213</v>
      </c>
      <c r="C109" s="4" t="s">
        <v>214</v>
      </c>
      <c r="D109" s="1" t="s">
        <v>22</v>
      </c>
      <c r="E109" s="5">
        <v>612</v>
      </c>
      <c r="F109" s="12"/>
      <c r="G109" s="35">
        <f t="shared" si="6"/>
        <v>0</v>
      </c>
    </row>
    <row r="110" spans="1:7" ht="30">
      <c r="A110" s="29">
        <v>19</v>
      </c>
      <c r="B110" s="4" t="s">
        <v>217</v>
      </c>
      <c r="C110" s="181" t="s">
        <v>527</v>
      </c>
      <c r="D110" s="1" t="s">
        <v>22</v>
      </c>
      <c r="E110" s="5">
        <v>20</v>
      </c>
      <c r="F110" s="12"/>
      <c r="G110" s="35">
        <f t="shared" si="6"/>
        <v>0</v>
      </c>
    </row>
    <row r="111" spans="1:7" ht="17.25" customHeight="1">
      <c r="A111" s="205" t="s">
        <v>369</v>
      </c>
      <c r="B111" s="206"/>
      <c r="C111" s="43"/>
      <c r="D111" s="44"/>
      <c r="E111" s="45"/>
      <c r="F111" s="47"/>
      <c r="G111" s="47">
        <f>SUM(G112:G120)</f>
        <v>0</v>
      </c>
    </row>
    <row r="112" spans="1:7" ht="30">
      <c r="A112" s="29">
        <v>1</v>
      </c>
      <c r="B112" s="4" t="s">
        <v>248</v>
      </c>
      <c r="C112" s="4" t="s">
        <v>249</v>
      </c>
      <c r="D112" s="1" t="s">
        <v>22</v>
      </c>
      <c r="E112" s="5">
        <v>40</v>
      </c>
      <c r="F112" s="12"/>
      <c r="G112" s="35">
        <f t="shared" ref="G112:G120" si="7">E112*F112</f>
        <v>0</v>
      </c>
    </row>
    <row r="113" spans="1:7" ht="30">
      <c r="A113" s="29">
        <v>2</v>
      </c>
      <c r="B113" s="4" t="s">
        <v>250</v>
      </c>
      <c r="C113" s="4" t="s">
        <v>251</v>
      </c>
      <c r="D113" s="1" t="s">
        <v>22</v>
      </c>
      <c r="E113" s="5">
        <v>14</v>
      </c>
      <c r="F113" s="12"/>
      <c r="G113" s="35">
        <f t="shared" si="7"/>
        <v>0</v>
      </c>
    </row>
    <row r="114" spans="1:7" ht="30">
      <c r="A114" s="29">
        <v>3</v>
      </c>
      <c r="B114" s="4" t="s">
        <v>252</v>
      </c>
      <c r="C114" s="4" t="s">
        <v>253</v>
      </c>
      <c r="D114" s="1" t="s">
        <v>22</v>
      </c>
      <c r="E114" s="5">
        <v>14</v>
      </c>
      <c r="F114" s="12"/>
      <c r="G114" s="35">
        <f t="shared" si="7"/>
        <v>0</v>
      </c>
    </row>
    <row r="115" spans="1:7" ht="30">
      <c r="A115" s="29">
        <v>4</v>
      </c>
      <c r="B115" s="4" t="s">
        <v>254</v>
      </c>
      <c r="C115" s="4" t="s">
        <v>255</v>
      </c>
      <c r="D115" s="1" t="s">
        <v>22</v>
      </c>
      <c r="E115" s="5">
        <v>14</v>
      </c>
      <c r="F115" s="12"/>
      <c r="G115" s="35">
        <f t="shared" si="7"/>
        <v>0</v>
      </c>
    </row>
    <row r="116" spans="1:7" ht="30">
      <c r="A116" s="29">
        <v>5</v>
      </c>
      <c r="B116" s="4" t="s">
        <v>256</v>
      </c>
      <c r="C116" s="4" t="s">
        <v>257</v>
      </c>
      <c r="D116" s="1" t="s">
        <v>22</v>
      </c>
      <c r="E116" s="5">
        <v>14</v>
      </c>
      <c r="F116" s="12"/>
      <c r="G116" s="35">
        <f t="shared" si="7"/>
        <v>0</v>
      </c>
    </row>
    <row r="117" spans="1:7" ht="30">
      <c r="A117" s="29">
        <v>6</v>
      </c>
      <c r="B117" s="4" t="s">
        <v>258</v>
      </c>
      <c r="C117" s="4" t="s">
        <v>259</v>
      </c>
      <c r="D117" s="1" t="s">
        <v>75</v>
      </c>
      <c r="E117" s="5">
        <v>6</v>
      </c>
      <c r="F117" s="12"/>
      <c r="G117" s="35">
        <f t="shared" si="7"/>
        <v>0</v>
      </c>
    </row>
    <row r="118" spans="1:7" ht="30">
      <c r="A118" s="29">
        <v>7</v>
      </c>
      <c r="B118" s="4" t="s">
        <v>260</v>
      </c>
      <c r="C118" s="4" t="s">
        <v>261</v>
      </c>
      <c r="D118" s="1" t="s">
        <v>75</v>
      </c>
      <c r="E118" s="5">
        <v>2</v>
      </c>
      <c r="F118" s="12"/>
      <c r="G118" s="35">
        <f t="shared" si="7"/>
        <v>0</v>
      </c>
    </row>
    <row r="119" spans="1:7">
      <c r="A119" s="29">
        <v>8</v>
      </c>
      <c r="B119" s="4" t="s">
        <v>262</v>
      </c>
      <c r="C119" s="4" t="s">
        <v>263</v>
      </c>
      <c r="D119" s="1" t="s">
        <v>75</v>
      </c>
      <c r="E119" s="5">
        <v>2</v>
      </c>
      <c r="F119" s="12"/>
      <c r="G119" s="35">
        <f t="shared" si="7"/>
        <v>0</v>
      </c>
    </row>
    <row r="120" spans="1:7">
      <c r="A120" s="29">
        <v>9</v>
      </c>
      <c r="B120" s="4" t="s">
        <v>264</v>
      </c>
      <c r="C120" s="4" t="s">
        <v>265</v>
      </c>
      <c r="D120" s="94" t="s">
        <v>75</v>
      </c>
      <c r="E120" s="95">
        <v>2</v>
      </c>
      <c r="F120" s="116"/>
      <c r="G120" s="35">
        <f t="shared" si="7"/>
        <v>0</v>
      </c>
    </row>
    <row r="121" spans="1:7" ht="22.5" customHeight="1">
      <c r="A121" s="59"/>
      <c r="B121" s="102"/>
      <c r="C121" s="92" t="s">
        <v>353</v>
      </c>
      <c r="D121" s="90"/>
      <c r="E121" s="91" t="s">
        <v>341</v>
      </c>
      <c r="F121" s="93"/>
      <c r="G121" s="60">
        <f>SUM(G111,G90,G85,G82)</f>
        <v>0</v>
      </c>
    </row>
    <row r="122" spans="1:7" ht="35.25" customHeight="1">
      <c r="A122" s="203" t="s">
        <v>362</v>
      </c>
      <c r="B122" s="203"/>
      <c r="C122" s="203"/>
      <c r="D122" s="204">
        <f>SUM(G121,G79,G60)</f>
        <v>0</v>
      </c>
      <c r="E122" s="204"/>
      <c r="F122" s="204"/>
      <c r="G122" s="204"/>
    </row>
    <row r="123" spans="1:7">
      <c r="E123" s="10"/>
    </row>
    <row r="124" spans="1:7">
      <c r="E124" s="140" t="s">
        <v>394</v>
      </c>
    </row>
    <row r="125" spans="1:7" ht="45">
      <c r="E125" s="139" t="s">
        <v>395</v>
      </c>
    </row>
    <row r="126" spans="1:7">
      <c r="E126" s="10"/>
    </row>
    <row r="127" spans="1:7">
      <c r="E127" s="10"/>
    </row>
    <row r="128" spans="1:7">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row r="137" spans="5:5">
      <c r="E137" s="10"/>
    </row>
  </sheetData>
  <mergeCells count="10">
    <mergeCell ref="A122:C122"/>
    <mergeCell ref="D122:G122"/>
    <mergeCell ref="A85:B85"/>
    <mergeCell ref="A90:B90"/>
    <mergeCell ref="A111:B111"/>
    <mergeCell ref="A82:B82"/>
    <mergeCell ref="A62:B62"/>
    <mergeCell ref="A63:B63"/>
    <mergeCell ref="B8:B15"/>
    <mergeCell ref="A91:G91"/>
  </mergeCells>
  <printOptions horizontalCentered="1"/>
  <pageMargins left="0.39370078740157483" right="0.19685039370078741" top="0.6692913385826772" bottom="0.62992125984251968" header="0.31496062992125984" footer="0.31496062992125984"/>
  <pageSetup paperSize="9" scale="97" orientation="landscape" r:id="rId1"/>
  <headerFooter>
    <oddHeader>&amp;L&amp;14Kosztorys ofertowy&amp;CTermomodernizacja budynku B</oddHeader>
    <oddFooter>&amp;L&amp;D&amp;R&amp;P/&amp;N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5"/>
  <sheetViews>
    <sheetView view="pageBreakPreview" topLeftCell="A214" zoomScaleNormal="100" zoomScaleSheetLayoutView="100" workbookViewId="0">
      <selection activeCell="A221" sqref="A221"/>
    </sheetView>
  </sheetViews>
  <sheetFormatPr defaultRowHeight="15"/>
  <cols>
    <col min="1" max="1" width="7.5" style="3" customWidth="1"/>
    <col min="2" max="2" width="20.375" style="7" customWidth="1"/>
    <col min="3" max="3" width="66.875" style="7" customWidth="1"/>
    <col min="4" max="4" width="8" style="3" customWidth="1"/>
    <col min="5" max="5" width="10.75" style="6" customWidth="1"/>
    <col min="6" max="6" width="9" style="13"/>
    <col min="7" max="7" width="11.25" style="13" customWidth="1"/>
    <col min="8" max="16384" width="9" style="6"/>
  </cols>
  <sheetData>
    <row r="1" spans="1:7" s="3" customFormat="1" ht="31.5">
      <c r="A1" s="17" t="s">
        <v>0</v>
      </c>
      <c r="B1" s="18" t="s">
        <v>1</v>
      </c>
      <c r="C1" s="18" t="s">
        <v>2</v>
      </c>
      <c r="D1" s="18" t="s">
        <v>342</v>
      </c>
      <c r="E1" s="18" t="s">
        <v>3</v>
      </c>
      <c r="F1" s="19" t="s">
        <v>62</v>
      </c>
      <c r="G1" s="19" t="s">
        <v>63</v>
      </c>
    </row>
    <row r="2" spans="1:7" s="3" customFormat="1" ht="18.75">
      <c r="A2" s="81" t="s">
        <v>558</v>
      </c>
      <c r="B2" s="82"/>
      <c r="C2" s="20"/>
      <c r="D2" s="21"/>
      <c r="E2" s="21"/>
      <c r="F2" s="22"/>
      <c r="G2" s="22"/>
    </row>
    <row r="3" spans="1:7" s="3" customFormat="1" ht="18.75">
      <c r="A3" s="84" t="s">
        <v>69</v>
      </c>
      <c r="B3" s="82"/>
      <c r="C3" s="83"/>
      <c r="D3" s="21"/>
      <c r="E3" s="21"/>
      <c r="F3" s="22"/>
      <c r="G3" s="22"/>
    </row>
    <row r="4" spans="1:7" s="3" customFormat="1" ht="15.75">
      <c r="A4" s="217" t="s">
        <v>337</v>
      </c>
      <c r="B4" s="218"/>
      <c r="C4" s="72"/>
      <c r="D4" s="44"/>
      <c r="E4" s="44"/>
      <c r="F4" s="115"/>
      <c r="G4" s="73">
        <f>SUM(G5:G15)</f>
        <v>0</v>
      </c>
    </row>
    <row r="5" spans="1:7" ht="30">
      <c r="A5" s="1">
        <v>1</v>
      </c>
      <c r="B5" s="8" t="s">
        <v>4</v>
      </c>
      <c r="C5" s="4" t="s">
        <v>5</v>
      </c>
      <c r="D5" s="1" t="s">
        <v>6</v>
      </c>
      <c r="E5" s="5">
        <v>1</v>
      </c>
      <c r="F5" s="12"/>
      <c r="G5" s="12">
        <f>E5*F5</f>
        <v>0</v>
      </c>
    </row>
    <row r="6" spans="1:7">
      <c r="A6" s="1">
        <v>2</v>
      </c>
      <c r="B6" s="4" t="s">
        <v>7</v>
      </c>
      <c r="C6" s="4" t="s">
        <v>9</v>
      </c>
      <c r="D6" s="1" t="s">
        <v>8</v>
      </c>
      <c r="E6" s="5">
        <v>28.8</v>
      </c>
      <c r="F6" s="12"/>
      <c r="G6" s="12">
        <f t="shared" ref="G6:G15" si="0">E6*F6</f>
        <v>0</v>
      </c>
    </row>
    <row r="7" spans="1:7" ht="30">
      <c r="A7" s="1">
        <v>3</v>
      </c>
      <c r="B7" s="4" t="s">
        <v>10</v>
      </c>
      <c r="C7" s="4" t="s">
        <v>11</v>
      </c>
      <c r="D7" s="1" t="s">
        <v>12</v>
      </c>
      <c r="E7" s="5">
        <v>1.5449999999999999</v>
      </c>
      <c r="F7" s="12"/>
      <c r="G7" s="12">
        <f t="shared" si="0"/>
        <v>0</v>
      </c>
    </row>
    <row r="8" spans="1:7" ht="18.75" customHeight="1">
      <c r="A8" s="1">
        <v>4</v>
      </c>
      <c r="B8" s="142" t="s">
        <v>68</v>
      </c>
      <c r="C8" s="142" t="s">
        <v>399</v>
      </c>
      <c r="D8" s="144" t="s">
        <v>8</v>
      </c>
      <c r="E8" s="5">
        <f>(1.38+0.92+1.17)*2.62</f>
        <v>9.0914000000000001</v>
      </c>
      <c r="F8" s="12"/>
      <c r="G8" s="12">
        <f t="shared" si="0"/>
        <v>0</v>
      </c>
    </row>
    <row r="9" spans="1:7">
      <c r="A9" s="1">
        <v>5</v>
      </c>
      <c r="B9" s="4" t="s">
        <v>13</v>
      </c>
      <c r="C9" s="4" t="s">
        <v>14</v>
      </c>
      <c r="D9" s="1" t="s">
        <v>8</v>
      </c>
      <c r="E9" s="5">
        <v>119.55500000000001</v>
      </c>
      <c r="F9" s="12"/>
      <c r="G9" s="12">
        <f t="shared" si="0"/>
        <v>0</v>
      </c>
    </row>
    <row r="10" spans="1:7" ht="30">
      <c r="A10" s="1">
        <v>6</v>
      </c>
      <c r="B10" s="4" t="s">
        <v>15</v>
      </c>
      <c r="C10" s="185" t="s">
        <v>536</v>
      </c>
      <c r="D10" s="1" t="s">
        <v>8</v>
      </c>
      <c r="E10" s="5">
        <v>86.14</v>
      </c>
      <c r="F10" s="12"/>
      <c r="G10" s="12">
        <f t="shared" si="0"/>
        <v>0</v>
      </c>
    </row>
    <row r="11" spans="1:7">
      <c r="A11" s="1">
        <v>7</v>
      </c>
      <c r="B11" s="4" t="s">
        <v>16</v>
      </c>
      <c r="C11" s="4" t="s">
        <v>17</v>
      </c>
      <c r="D11" s="1" t="s">
        <v>8</v>
      </c>
      <c r="E11" s="5">
        <v>8.94</v>
      </c>
      <c r="F11" s="12"/>
      <c r="G11" s="12">
        <f t="shared" si="0"/>
        <v>0</v>
      </c>
    </row>
    <row r="12" spans="1:7">
      <c r="A12" s="1">
        <v>8</v>
      </c>
      <c r="B12" s="4" t="s">
        <v>18</v>
      </c>
      <c r="C12" s="4" t="s">
        <v>19</v>
      </c>
      <c r="D12" s="1" t="s">
        <v>8</v>
      </c>
      <c r="E12" s="5">
        <v>8.5</v>
      </c>
      <c r="F12" s="12"/>
      <c r="G12" s="12">
        <f t="shared" si="0"/>
        <v>0</v>
      </c>
    </row>
    <row r="13" spans="1:7">
      <c r="A13" s="1">
        <v>9</v>
      </c>
      <c r="B13" s="4" t="s">
        <v>21</v>
      </c>
      <c r="C13" s="11" t="s">
        <v>354</v>
      </c>
      <c r="D13" s="1" t="s">
        <v>22</v>
      </c>
      <c r="E13" s="5">
        <v>3.15</v>
      </c>
      <c r="F13" s="12"/>
      <c r="G13" s="12">
        <f t="shared" si="0"/>
        <v>0</v>
      </c>
    </row>
    <row r="14" spans="1:7" ht="30">
      <c r="A14" s="1">
        <v>10</v>
      </c>
      <c r="B14" s="11" t="s">
        <v>356</v>
      </c>
      <c r="C14" s="11" t="s">
        <v>355</v>
      </c>
      <c r="D14" s="1" t="s">
        <v>12</v>
      </c>
      <c r="E14" s="5">
        <v>8.7940000000000005</v>
      </c>
      <c r="F14" s="12"/>
      <c r="G14" s="12">
        <f t="shared" si="0"/>
        <v>0</v>
      </c>
    </row>
    <row r="15" spans="1:7">
      <c r="A15" s="1">
        <v>11</v>
      </c>
      <c r="B15" s="127" t="s">
        <v>68</v>
      </c>
      <c r="C15" s="4" t="s">
        <v>23</v>
      </c>
      <c r="D15" s="1" t="s">
        <v>12</v>
      </c>
      <c r="E15" s="5">
        <v>8.7940000000000005</v>
      </c>
      <c r="F15" s="12"/>
      <c r="G15" s="12">
        <f t="shared" si="0"/>
        <v>0</v>
      </c>
    </row>
    <row r="16" spans="1:7" ht="34.5" customHeight="1">
      <c r="A16" s="208" t="s">
        <v>338</v>
      </c>
      <c r="B16" s="209"/>
      <c r="C16" s="43"/>
      <c r="D16" s="44"/>
      <c r="E16" s="45"/>
      <c r="F16" s="47"/>
      <c r="G16" s="47">
        <f>SUM(G17:G21)</f>
        <v>0</v>
      </c>
    </row>
    <row r="17" spans="1:7" ht="30">
      <c r="A17" s="1">
        <v>1</v>
      </c>
      <c r="B17" s="4" t="s">
        <v>24</v>
      </c>
      <c r="C17" s="4" t="s">
        <v>25</v>
      </c>
      <c r="D17" s="1" t="s">
        <v>8</v>
      </c>
      <c r="E17" s="5">
        <v>30.448</v>
      </c>
      <c r="F17" s="12"/>
      <c r="G17" s="12">
        <f t="shared" ref="G17:G20" si="1">E17*F17</f>
        <v>0</v>
      </c>
    </row>
    <row r="18" spans="1:7" ht="45">
      <c r="A18" s="1">
        <v>2</v>
      </c>
      <c r="B18" s="4" t="s">
        <v>26</v>
      </c>
      <c r="C18" s="4" t="s">
        <v>27</v>
      </c>
      <c r="D18" s="1" t="s">
        <v>8</v>
      </c>
      <c r="E18" s="5">
        <v>10.917</v>
      </c>
      <c r="F18" s="12"/>
      <c r="G18" s="12">
        <f t="shared" si="1"/>
        <v>0</v>
      </c>
    </row>
    <row r="19" spans="1:7" ht="30">
      <c r="A19" s="1">
        <v>3</v>
      </c>
      <c r="B19" s="4" t="s">
        <v>28</v>
      </c>
      <c r="C19" s="4" t="s">
        <v>29</v>
      </c>
      <c r="D19" s="1" t="s">
        <v>8</v>
      </c>
      <c r="E19" s="5">
        <v>3.6</v>
      </c>
      <c r="F19" s="12"/>
      <c r="G19" s="12">
        <f t="shared" si="1"/>
        <v>0</v>
      </c>
    </row>
    <row r="20" spans="1:7" ht="32.25" customHeight="1">
      <c r="A20" s="150">
        <v>4</v>
      </c>
      <c r="B20" s="166" t="s">
        <v>413</v>
      </c>
      <c r="C20" s="166" t="s">
        <v>412</v>
      </c>
      <c r="D20" s="150" t="s">
        <v>8</v>
      </c>
      <c r="E20" s="167">
        <f>4.32+0.4*14.3</f>
        <v>10.040000000000001</v>
      </c>
      <c r="F20" s="155"/>
      <c r="G20" s="154">
        <f t="shared" si="1"/>
        <v>0</v>
      </c>
    </row>
    <row r="21" spans="1:7" ht="32.25" customHeight="1">
      <c r="A21" s="150">
        <v>5</v>
      </c>
      <c r="B21" s="166" t="s">
        <v>68</v>
      </c>
      <c r="C21" s="166" t="s">
        <v>528</v>
      </c>
      <c r="D21" s="150" t="s">
        <v>57</v>
      </c>
      <c r="E21" s="167">
        <v>14.4</v>
      </c>
      <c r="F21" s="155"/>
      <c r="G21" s="154"/>
    </row>
    <row r="22" spans="1:7" ht="30">
      <c r="A22" s="1">
        <v>6</v>
      </c>
      <c r="B22" s="4" t="s">
        <v>31</v>
      </c>
      <c r="C22" s="4" t="s">
        <v>32</v>
      </c>
      <c r="D22" s="1" t="s">
        <v>22</v>
      </c>
      <c r="E22" s="5">
        <v>14.4</v>
      </c>
      <c r="F22" s="12"/>
      <c r="G22" s="12">
        <f t="shared" ref="G22" si="2">E22*F22</f>
        <v>0</v>
      </c>
    </row>
    <row r="23" spans="1:7">
      <c r="A23" s="205" t="s">
        <v>529</v>
      </c>
      <c r="B23" s="206"/>
      <c r="C23" s="43"/>
      <c r="D23" s="44"/>
      <c r="E23" s="45"/>
      <c r="F23" s="47"/>
      <c r="G23" s="47">
        <f>SUM(G24:G27)</f>
        <v>0</v>
      </c>
    </row>
    <row r="24" spans="1:7" ht="30">
      <c r="A24" s="1">
        <v>1</v>
      </c>
      <c r="B24" s="11" t="s">
        <v>358</v>
      </c>
      <c r="C24" s="11" t="s">
        <v>357</v>
      </c>
      <c r="D24" s="1" t="s">
        <v>8</v>
      </c>
      <c r="E24" s="5">
        <v>121.83499999999999</v>
      </c>
      <c r="F24" s="12"/>
      <c r="G24" s="12">
        <f t="shared" ref="G24:G27" si="3">E24*F24</f>
        <v>0</v>
      </c>
    </row>
    <row r="25" spans="1:7" ht="31.5" customHeight="1">
      <c r="A25" s="76">
        <v>2</v>
      </c>
      <c r="B25" s="165" t="s">
        <v>422</v>
      </c>
      <c r="C25" s="4" t="s">
        <v>33</v>
      </c>
      <c r="D25" s="1" t="s">
        <v>8</v>
      </c>
      <c r="E25" s="5">
        <v>12.24</v>
      </c>
      <c r="F25" s="12"/>
      <c r="G25" s="12">
        <f t="shared" si="3"/>
        <v>0</v>
      </c>
    </row>
    <row r="26" spans="1:7" ht="30">
      <c r="A26" s="1">
        <v>3</v>
      </c>
      <c r="B26" s="165" t="s">
        <v>419</v>
      </c>
      <c r="C26" s="11" t="s">
        <v>332</v>
      </c>
      <c r="D26" s="1" t="s">
        <v>8</v>
      </c>
      <c r="E26" s="5">
        <v>9.3930000000000007</v>
      </c>
      <c r="F26" s="12"/>
      <c r="G26" s="12">
        <f t="shared" si="3"/>
        <v>0</v>
      </c>
    </row>
    <row r="27" spans="1:7" ht="30">
      <c r="A27" s="76">
        <v>4</v>
      </c>
      <c r="B27" s="185" t="s">
        <v>538</v>
      </c>
      <c r="C27" s="185" t="s">
        <v>537</v>
      </c>
      <c r="D27" s="1" t="s">
        <v>8</v>
      </c>
      <c r="E27" s="5">
        <f>119.555*1.1</f>
        <v>131.51050000000001</v>
      </c>
      <c r="F27" s="12"/>
      <c r="G27" s="12">
        <f t="shared" si="3"/>
        <v>0</v>
      </c>
    </row>
    <row r="28" spans="1:7">
      <c r="A28" s="205" t="s">
        <v>530</v>
      </c>
      <c r="B28" s="206"/>
      <c r="C28" s="43"/>
      <c r="D28" s="44"/>
      <c r="E28" s="45"/>
      <c r="F28" s="47"/>
      <c r="G28" s="47">
        <f>SUM(G29:G34)</f>
        <v>0</v>
      </c>
    </row>
    <row r="29" spans="1:7" ht="30">
      <c r="A29" s="1">
        <v>1</v>
      </c>
      <c r="B29" s="142" t="s">
        <v>68</v>
      </c>
      <c r="C29" s="142" t="s">
        <v>397</v>
      </c>
      <c r="D29" s="144" t="s">
        <v>8</v>
      </c>
      <c r="E29" s="5">
        <f>599.496</f>
        <v>599.49599999999998</v>
      </c>
      <c r="F29" s="12"/>
      <c r="G29" s="12">
        <f t="shared" ref="G29:G34" si="4">E29*F29</f>
        <v>0</v>
      </c>
    </row>
    <row r="30" spans="1:7" ht="30">
      <c r="A30" s="1">
        <v>2</v>
      </c>
      <c r="B30" s="4" t="s">
        <v>34</v>
      </c>
      <c r="C30" s="4" t="s">
        <v>35</v>
      </c>
      <c r="D30" s="1" t="s">
        <v>8</v>
      </c>
      <c r="E30" s="5">
        <v>60.896000000000001</v>
      </c>
      <c r="F30" s="12"/>
      <c r="G30" s="12">
        <f t="shared" si="4"/>
        <v>0</v>
      </c>
    </row>
    <row r="31" spans="1:7" ht="45">
      <c r="A31" s="1">
        <v>3</v>
      </c>
      <c r="B31" s="4" t="s">
        <v>36</v>
      </c>
      <c r="C31" s="4" t="s">
        <v>37</v>
      </c>
      <c r="D31" s="1" t="s">
        <v>8</v>
      </c>
      <c r="E31" s="5">
        <v>60.896000000000001</v>
      </c>
      <c r="F31" s="12"/>
      <c r="G31" s="12">
        <f t="shared" si="4"/>
        <v>0</v>
      </c>
    </row>
    <row r="32" spans="1:7" ht="30">
      <c r="A32" s="1">
        <v>4</v>
      </c>
      <c r="B32" s="165" t="s">
        <v>420</v>
      </c>
      <c r="C32" s="11" t="s">
        <v>333</v>
      </c>
      <c r="D32" s="1" t="s">
        <v>8</v>
      </c>
      <c r="E32" s="5">
        <v>41.078000000000003</v>
      </c>
      <c r="F32" s="12"/>
      <c r="G32" s="12">
        <f t="shared" si="4"/>
        <v>0</v>
      </c>
    </row>
    <row r="33" spans="1:7" ht="30">
      <c r="A33" s="1">
        <v>5</v>
      </c>
      <c r="B33" s="4" t="s">
        <v>38</v>
      </c>
      <c r="C33" s="4" t="s">
        <v>39</v>
      </c>
      <c r="D33" s="1" t="s">
        <v>8</v>
      </c>
      <c r="E33" s="5">
        <v>321.30900000000003</v>
      </c>
      <c r="F33" s="12"/>
      <c r="G33" s="12">
        <f t="shared" si="4"/>
        <v>0</v>
      </c>
    </row>
    <row r="34" spans="1:7" ht="30">
      <c r="A34" s="1">
        <v>6</v>
      </c>
      <c r="B34" s="11" t="s">
        <v>334</v>
      </c>
      <c r="C34" s="165" t="s">
        <v>421</v>
      </c>
      <c r="D34" s="1" t="s">
        <v>8</v>
      </c>
      <c r="E34" s="5">
        <v>599.49599999999998</v>
      </c>
      <c r="F34" s="12"/>
      <c r="G34" s="12">
        <f t="shared" si="4"/>
        <v>0</v>
      </c>
    </row>
    <row r="35" spans="1:7">
      <c r="A35" s="205" t="s">
        <v>531</v>
      </c>
      <c r="B35" s="206"/>
      <c r="C35" s="71"/>
      <c r="D35" s="44"/>
      <c r="E35" s="45"/>
      <c r="F35" s="47"/>
      <c r="G35" s="47">
        <f>SUM(G36:G39)</f>
        <v>0</v>
      </c>
    </row>
    <row r="36" spans="1:7">
      <c r="A36" s="1">
        <v>1</v>
      </c>
      <c r="B36" s="142" t="s">
        <v>68</v>
      </c>
      <c r="C36" s="142" t="s">
        <v>398</v>
      </c>
      <c r="D36" s="1" t="s">
        <v>8</v>
      </c>
      <c r="E36" s="5">
        <v>186.61</v>
      </c>
      <c r="F36" s="12"/>
      <c r="G36" s="12">
        <f t="shared" ref="G36:G39" si="5">E36*F36</f>
        <v>0</v>
      </c>
    </row>
    <row r="37" spans="1:7" ht="30">
      <c r="A37" s="1">
        <v>2</v>
      </c>
      <c r="B37" s="165" t="s">
        <v>423</v>
      </c>
      <c r="C37" s="165" t="s">
        <v>424</v>
      </c>
      <c r="D37" s="1" t="s">
        <v>8</v>
      </c>
      <c r="E37" s="153">
        <v>6.66</v>
      </c>
      <c r="F37" s="12"/>
      <c r="G37" s="12">
        <f t="shared" si="5"/>
        <v>0</v>
      </c>
    </row>
    <row r="38" spans="1:7" ht="30">
      <c r="A38" s="1">
        <v>4</v>
      </c>
      <c r="B38" s="4" t="s">
        <v>41</v>
      </c>
      <c r="C38" s="4" t="s">
        <v>42</v>
      </c>
      <c r="D38" s="1" t="s">
        <v>8</v>
      </c>
      <c r="E38" s="153">
        <v>108.27</v>
      </c>
      <c r="F38" s="12"/>
      <c r="G38" s="12">
        <f t="shared" si="5"/>
        <v>0</v>
      </c>
    </row>
    <row r="39" spans="1:7" ht="30">
      <c r="A39" s="1">
        <v>5</v>
      </c>
      <c r="B39" s="4" t="s">
        <v>40</v>
      </c>
      <c r="C39" s="165" t="s">
        <v>425</v>
      </c>
      <c r="D39" s="1" t="s">
        <v>8</v>
      </c>
      <c r="E39" s="153">
        <v>186.61</v>
      </c>
      <c r="F39" s="12"/>
      <c r="G39" s="12">
        <f t="shared" si="5"/>
        <v>0</v>
      </c>
    </row>
    <row r="40" spans="1:7">
      <c r="A40" s="205" t="s">
        <v>532</v>
      </c>
      <c r="B40" s="206"/>
      <c r="C40" s="43"/>
      <c r="D40" s="44"/>
      <c r="E40" s="45"/>
      <c r="F40" s="47"/>
      <c r="G40" s="47">
        <f>SUM(G42:G54)</f>
        <v>0</v>
      </c>
    </row>
    <row r="41" spans="1:7" ht="49.5" customHeight="1">
      <c r="A41" s="219" t="s">
        <v>503</v>
      </c>
      <c r="B41" s="220"/>
      <c r="C41" s="220"/>
      <c r="D41" s="220"/>
      <c r="E41" s="220"/>
      <c r="F41" s="220"/>
      <c r="G41" s="221"/>
    </row>
    <row r="42" spans="1:7">
      <c r="A42" s="1">
        <v>1</v>
      </c>
      <c r="B42" s="4" t="s">
        <v>43</v>
      </c>
      <c r="C42" s="4" t="s">
        <v>44</v>
      </c>
      <c r="D42" s="1" t="s">
        <v>8</v>
      </c>
      <c r="E42" s="5">
        <v>1.478</v>
      </c>
      <c r="F42" s="12"/>
      <c r="G42" s="12">
        <f t="shared" ref="G42:G54" si="6">E42*F42</f>
        <v>0</v>
      </c>
    </row>
    <row r="43" spans="1:7">
      <c r="A43" s="1">
        <v>2</v>
      </c>
      <c r="B43" s="4" t="s">
        <v>68</v>
      </c>
      <c r="C43" s="165" t="s">
        <v>426</v>
      </c>
      <c r="D43" s="1" t="s">
        <v>22</v>
      </c>
      <c r="E43" s="5">
        <v>17.75</v>
      </c>
      <c r="F43" s="12"/>
      <c r="G43" s="12">
        <f t="shared" si="6"/>
        <v>0</v>
      </c>
    </row>
    <row r="44" spans="1:7" ht="30">
      <c r="A44" s="1">
        <v>3</v>
      </c>
      <c r="B44" s="4" t="s">
        <v>68</v>
      </c>
      <c r="C44" s="172" t="s">
        <v>449</v>
      </c>
      <c r="D44" s="1" t="s">
        <v>8</v>
      </c>
      <c r="E44" s="5">
        <v>19.285</v>
      </c>
      <c r="F44" s="12"/>
      <c r="G44" s="12">
        <f t="shared" si="6"/>
        <v>0</v>
      </c>
    </row>
    <row r="45" spans="1:7" ht="30">
      <c r="A45" s="29">
        <v>4</v>
      </c>
      <c r="B45" s="24" t="s">
        <v>4</v>
      </c>
      <c r="C45" s="24" t="s">
        <v>45</v>
      </c>
      <c r="D45" s="29" t="s">
        <v>8</v>
      </c>
      <c r="E45" s="37">
        <v>4.6360000000000001</v>
      </c>
      <c r="F45" s="35"/>
      <c r="G45" s="35">
        <f t="shared" si="6"/>
        <v>0</v>
      </c>
    </row>
    <row r="46" spans="1:7" ht="30">
      <c r="A46" s="29">
        <v>5</v>
      </c>
      <c r="B46" s="151" t="s">
        <v>427</v>
      </c>
      <c r="C46" s="182" t="s">
        <v>504</v>
      </c>
      <c r="D46" s="168" t="s">
        <v>8</v>
      </c>
      <c r="E46" s="37">
        <f>0.9*2.03*4</f>
        <v>7.3079999999999998</v>
      </c>
      <c r="F46" s="35"/>
      <c r="G46" s="147">
        <f t="shared" si="6"/>
        <v>0</v>
      </c>
    </row>
    <row r="47" spans="1:7" ht="30">
      <c r="A47" s="29">
        <v>6</v>
      </c>
      <c r="B47" s="151" t="s">
        <v>427</v>
      </c>
      <c r="C47" s="182" t="s">
        <v>505</v>
      </c>
      <c r="D47" s="168" t="s">
        <v>8</v>
      </c>
      <c r="E47" s="169">
        <f>0.8*2.1</f>
        <v>1.6800000000000002</v>
      </c>
      <c r="F47" s="35"/>
      <c r="G47" s="147">
        <f t="shared" si="6"/>
        <v>0</v>
      </c>
    </row>
    <row r="48" spans="1:7" ht="75">
      <c r="A48" s="29">
        <v>7</v>
      </c>
      <c r="B48" s="151" t="s">
        <v>427</v>
      </c>
      <c r="C48" s="182" t="s">
        <v>506</v>
      </c>
      <c r="D48" s="168" t="s">
        <v>8</v>
      </c>
      <c r="E48" s="37">
        <f>0.8*2*2</f>
        <v>3.2</v>
      </c>
      <c r="F48" s="35"/>
      <c r="G48" s="147">
        <f t="shared" si="6"/>
        <v>0</v>
      </c>
    </row>
    <row r="49" spans="1:7" ht="45">
      <c r="A49" s="29">
        <v>8</v>
      </c>
      <c r="B49" s="151" t="s">
        <v>427</v>
      </c>
      <c r="C49" s="182" t="s">
        <v>507</v>
      </c>
      <c r="D49" s="168" t="s">
        <v>8</v>
      </c>
      <c r="E49" s="37">
        <f>0.8*2.03*2</f>
        <v>3.2479999999999998</v>
      </c>
      <c r="F49" s="35"/>
      <c r="G49" s="147">
        <f t="shared" si="6"/>
        <v>0</v>
      </c>
    </row>
    <row r="50" spans="1:7" ht="30">
      <c r="A50" s="29">
        <v>9</v>
      </c>
      <c r="B50" s="151" t="s">
        <v>427</v>
      </c>
      <c r="C50" s="182" t="s">
        <v>508</v>
      </c>
      <c r="D50" s="168" t="s">
        <v>8</v>
      </c>
      <c r="E50" s="37">
        <f>0.9*2</f>
        <v>1.8</v>
      </c>
      <c r="F50" s="35"/>
      <c r="G50" s="147">
        <f t="shared" si="6"/>
        <v>0</v>
      </c>
    </row>
    <row r="51" spans="1:7" ht="30">
      <c r="A51" s="29">
        <v>10</v>
      </c>
      <c r="B51" s="151" t="s">
        <v>427</v>
      </c>
      <c r="C51" s="182" t="s">
        <v>509</v>
      </c>
      <c r="D51" s="168" t="s">
        <v>8</v>
      </c>
      <c r="E51" s="37">
        <f>0.8*2.03</f>
        <v>1.6239999999999999</v>
      </c>
      <c r="F51" s="35"/>
      <c r="G51" s="147">
        <f t="shared" si="6"/>
        <v>0</v>
      </c>
    </row>
    <row r="52" spans="1:7" ht="30">
      <c r="A52" s="29">
        <v>11</v>
      </c>
      <c r="B52" s="151" t="s">
        <v>427</v>
      </c>
      <c r="C52" s="182" t="s">
        <v>510</v>
      </c>
      <c r="D52" s="168" t="s">
        <v>8</v>
      </c>
      <c r="E52" s="37">
        <f>0.9*2.03</f>
        <v>1.827</v>
      </c>
      <c r="F52" s="35"/>
      <c r="G52" s="147">
        <f t="shared" si="6"/>
        <v>0</v>
      </c>
    </row>
    <row r="53" spans="1:7" ht="75">
      <c r="A53" s="29">
        <v>12</v>
      </c>
      <c r="B53" s="151" t="s">
        <v>427</v>
      </c>
      <c r="C53" s="182" t="s">
        <v>511</v>
      </c>
      <c r="D53" s="168" t="s">
        <v>8</v>
      </c>
      <c r="E53" s="37">
        <f>0.9*2</f>
        <v>1.8</v>
      </c>
      <c r="F53" s="35"/>
      <c r="G53" s="147">
        <f t="shared" si="6"/>
        <v>0</v>
      </c>
    </row>
    <row r="54" spans="1:7" ht="30">
      <c r="A54" s="29">
        <v>13</v>
      </c>
      <c r="B54" s="151" t="s">
        <v>428</v>
      </c>
      <c r="C54" s="179" t="s">
        <v>490</v>
      </c>
      <c r="D54" s="152" t="s">
        <v>8</v>
      </c>
      <c r="E54" s="153">
        <f>1.31*2.71+1.28*2.77</f>
        <v>7.0957000000000008</v>
      </c>
      <c r="F54" s="147"/>
      <c r="G54" s="147">
        <f t="shared" si="6"/>
        <v>0</v>
      </c>
    </row>
    <row r="55" spans="1:7">
      <c r="A55" s="205" t="s">
        <v>533</v>
      </c>
      <c r="B55" s="206"/>
      <c r="C55" s="43"/>
      <c r="D55" s="44"/>
      <c r="E55" s="45"/>
      <c r="F55" s="47"/>
      <c r="G55" s="47">
        <f>SUM(G56:G59)</f>
        <v>0</v>
      </c>
    </row>
    <row r="56" spans="1:7">
      <c r="A56" s="1">
        <v>1</v>
      </c>
      <c r="B56" s="4" t="s">
        <v>64</v>
      </c>
      <c r="C56" s="4" t="s">
        <v>65</v>
      </c>
      <c r="D56" s="1" t="s">
        <v>6</v>
      </c>
      <c r="E56" s="5">
        <v>2</v>
      </c>
      <c r="F56" s="12"/>
      <c r="G56" s="12">
        <f t="shared" ref="G56:G59" si="7">E56*F56</f>
        <v>0</v>
      </c>
    </row>
    <row r="57" spans="1:7">
      <c r="A57" s="1">
        <v>2</v>
      </c>
      <c r="B57" s="4" t="s">
        <v>66</v>
      </c>
      <c r="C57" s="4" t="s">
        <v>67</v>
      </c>
      <c r="D57" s="1" t="s">
        <v>22</v>
      </c>
      <c r="E57" s="5">
        <v>5.3</v>
      </c>
      <c r="F57" s="12"/>
      <c r="G57" s="12">
        <f t="shared" si="7"/>
        <v>0</v>
      </c>
    </row>
    <row r="58" spans="1:7" ht="30">
      <c r="A58" s="1">
        <v>3</v>
      </c>
      <c r="B58" s="4" t="s">
        <v>68</v>
      </c>
      <c r="C58" s="85" t="s">
        <v>360</v>
      </c>
      <c r="D58" s="1" t="s">
        <v>30</v>
      </c>
      <c r="E58" s="5">
        <v>1</v>
      </c>
      <c r="F58" s="12"/>
      <c r="G58" s="12">
        <f t="shared" si="7"/>
        <v>0</v>
      </c>
    </row>
    <row r="59" spans="1:7" ht="34.5" customHeight="1">
      <c r="A59" s="1">
        <v>4</v>
      </c>
      <c r="B59" s="177" t="s">
        <v>68</v>
      </c>
      <c r="C59" s="179" t="s">
        <v>489</v>
      </c>
      <c r="D59" s="178" t="s">
        <v>30</v>
      </c>
      <c r="E59" s="5">
        <v>2</v>
      </c>
      <c r="F59" s="12"/>
      <c r="G59" s="12">
        <f t="shared" si="7"/>
        <v>0</v>
      </c>
    </row>
    <row r="60" spans="1:7">
      <c r="A60" s="78" t="s">
        <v>534</v>
      </c>
      <c r="B60" s="80"/>
      <c r="C60" s="79"/>
      <c r="D60" s="44"/>
      <c r="E60" s="45"/>
      <c r="F60" s="47"/>
      <c r="G60" s="47">
        <f>SUM(G61:G62)</f>
        <v>0</v>
      </c>
    </row>
    <row r="61" spans="1:7">
      <c r="A61" s="1">
        <v>1</v>
      </c>
      <c r="B61" s="165" t="s">
        <v>441</v>
      </c>
      <c r="C61" s="165" t="s">
        <v>436</v>
      </c>
      <c r="D61" s="144" t="s">
        <v>8</v>
      </c>
      <c r="E61" s="5">
        <f>(0.41*2+0.94*2+0.68*2)*0.8+(19.82+0.5)*0.5</f>
        <v>13.407999999999999</v>
      </c>
      <c r="F61" s="12"/>
      <c r="G61" s="35">
        <f>E61*F61</f>
        <v>0</v>
      </c>
    </row>
    <row r="62" spans="1:7">
      <c r="A62" s="1">
        <v>2</v>
      </c>
      <c r="B62" s="142" t="s">
        <v>68</v>
      </c>
      <c r="C62" s="165" t="s">
        <v>437</v>
      </c>
      <c r="D62" s="170" t="s">
        <v>30</v>
      </c>
      <c r="E62" s="5">
        <v>8</v>
      </c>
      <c r="F62" s="12"/>
      <c r="G62" s="35">
        <f>E62*F62</f>
        <v>0</v>
      </c>
    </row>
    <row r="63" spans="1:7">
      <c r="A63" s="78" t="s">
        <v>535</v>
      </c>
      <c r="B63" s="80"/>
      <c r="C63" s="79"/>
      <c r="D63" s="44"/>
      <c r="E63" s="45"/>
      <c r="F63" s="47"/>
      <c r="G63" s="47">
        <f>SUM(G64:G67)</f>
        <v>0</v>
      </c>
    </row>
    <row r="64" spans="1:7">
      <c r="A64" s="29">
        <v>1</v>
      </c>
      <c r="B64" s="177" t="s">
        <v>68</v>
      </c>
      <c r="C64" s="151" t="s">
        <v>56</v>
      </c>
      <c r="D64" s="1" t="s">
        <v>57</v>
      </c>
      <c r="E64" s="5">
        <v>154.9</v>
      </c>
      <c r="F64" s="12"/>
      <c r="G64" s="35">
        <f>E64*F64</f>
        <v>0</v>
      </c>
    </row>
    <row r="65" spans="1:8">
      <c r="A65" s="29">
        <v>2</v>
      </c>
      <c r="B65" s="177" t="s">
        <v>68</v>
      </c>
      <c r="C65" s="151" t="s">
        <v>471</v>
      </c>
      <c r="D65" s="178" t="s">
        <v>57</v>
      </c>
      <c r="E65" s="5">
        <f>(2.05*2+1.53*2+2*2+1.54*2+1.4*2+1.6*2+1.4*2+4.6*2+2.05*2+1.51*2+1.95*2+1.52*2+0.8*2+2.85*2)</f>
        <v>53.6</v>
      </c>
      <c r="F65" s="12"/>
      <c r="G65" s="35">
        <f t="shared" ref="G65:G66" si="8">E65*F65</f>
        <v>0</v>
      </c>
    </row>
    <row r="66" spans="1:8">
      <c r="A66" s="29">
        <v>3</v>
      </c>
      <c r="B66" s="177" t="s">
        <v>68</v>
      </c>
      <c r="C66" s="180" t="s">
        <v>472</v>
      </c>
      <c r="D66" s="178" t="s">
        <v>57</v>
      </c>
      <c r="E66" s="5">
        <f>19.75+6.13</f>
        <v>25.88</v>
      </c>
      <c r="F66" s="178"/>
      <c r="G66" s="35">
        <f t="shared" si="8"/>
        <v>0</v>
      </c>
    </row>
    <row r="67" spans="1:8">
      <c r="A67" s="29">
        <v>4</v>
      </c>
      <c r="B67" s="11" t="s">
        <v>68</v>
      </c>
      <c r="C67" s="177" t="s">
        <v>474</v>
      </c>
      <c r="D67" s="178" t="s">
        <v>30</v>
      </c>
      <c r="E67" s="5">
        <v>7</v>
      </c>
      <c r="F67" s="12"/>
      <c r="G67" s="35">
        <f>E67*F67</f>
        <v>0</v>
      </c>
    </row>
    <row r="68" spans="1:8" ht="28.5" customHeight="1">
      <c r="A68" s="21"/>
      <c r="B68" s="15"/>
      <c r="C68" s="106" t="s">
        <v>350</v>
      </c>
      <c r="D68" s="88"/>
      <c r="E68" s="89" t="s">
        <v>349</v>
      </c>
      <c r="F68" s="107"/>
      <c r="G68" s="107">
        <f>SUM(G63,G60,G55,G40,G35,G28,G23,G16,G4)</f>
        <v>0</v>
      </c>
    </row>
    <row r="69" spans="1:8" ht="12.75" customHeight="1">
      <c r="A69" s="6"/>
      <c r="B69" s="6"/>
      <c r="C69" s="6"/>
      <c r="D69" s="6"/>
      <c r="F69" s="6"/>
      <c r="G69" s="6"/>
      <c r="H69" s="28"/>
    </row>
    <row r="70" spans="1:8" ht="15.75">
      <c r="A70" s="195" t="s">
        <v>339</v>
      </c>
      <c r="B70" s="195"/>
      <c r="C70" s="15"/>
      <c r="D70" s="21"/>
      <c r="E70" s="14"/>
      <c r="F70" s="23"/>
      <c r="G70" s="23"/>
    </row>
    <row r="71" spans="1:8" ht="25.5" customHeight="1">
      <c r="A71" s="196" t="s">
        <v>515</v>
      </c>
      <c r="B71" s="196"/>
      <c r="C71" s="48"/>
      <c r="D71" s="49"/>
      <c r="E71" s="51"/>
      <c r="F71" s="52"/>
      <c r="G71" s="52"/>
    </row>
    <row r="72" spans="1:8">
      <c r="A72" s="1">
        <v>1</v>
      </c>
      <c r="B72" s="4" t="s">
        <v>70</v>
      </c>
      <c r="C72" s="4" t="s">
        <v>71</v>
      </c>
      <c r="D72" s="1" t="s">
        <v>72</v>
      </c>
      <c r="E72" s="5">
        <v>1</v>
      </c>
      <c r="F72" s="12"/>
      <c r="G72" s="12">
        <f t="shared" ref="G72:G82" si="9">E72*F72</f>
        <v>0</v>
      </c>
    </row>
    <row r="73" spans="1:8">
      <c r="A73" s="1">
        <v>2</v>
      </c>
      <c r="B73" s="4" t="s">
        <v>73</v>
      </c>
      <c r="C73" s="4" t="s">
        <v>74</v>
      </c>
      <c r="D73" s="1" t="s">
        <v>75</v>
      </c>
      <c r="E73" s="5">
        <v>1</v>
      </c>
      <c r="F73" s="12"/>
      <c r="G73" s="12">
        <f t="shared" si="9"/>
        <v>0</v>
      </c>
    </row>
    <row r="74" spans="1:8" ht="30">
      <c r="A74" s="1">
        <v>3</v>
      </c>
      <c r="B74" s="4" t="s">
        <v>73</v>
      </c>
      <c r="C74" s="4" t="s">
        <v>76</v>
      </c>
      <c r="D74" s="1" t="s">
        <v>75</v>
      </c>
      <c r="E74" s="5">
        <v>1</v>
      </c>
      <c r="F74" s="12"/>
      <c r="G74" s="12">
        <f t="shared" si="9"/>
        <v>0</v>
      </c>
    </row>
    <row r="75" spans="1:8" ht="30">
      <c r="A75" s="1">
        <v>4</v>
      </c>
      <c r="B75" s="4" t="s">
        <v>77</v>
      </c>
      <c r="C75" s="151" t="s">
        <v>551</v>
      </c>
      <c r="D75" s="1" t="s">
        <v>75</v>
      </c>
      <c r="E75" s="5">
        <v>2</v>
      </c>
      <c r="F75" s="12"/>
      <c r="G75" s="12">
        <f t="shared" si="9"/>
        <v>0</v>
      </c>
    </row>
    <row r="76" spans="1:8" ht="45">
      <c r="A76" s="1">
        <v>5</v>
      </c>
      <c r="B76" s="148" t="s">
        <v>405</v>
      </c>
      <c r="C76" s="151" t="s">
        <v>410</v>
      </c>
      <c r="D76" s="149" t="s">
        <v>75</v>
      </c>
      <c r="E76" s="5">
        <v>2</v>
      </c>
      <c r="F76" s="12"/>
      <c r="G76" s="12">
        <f t="shared" si="9"/>
        <v>0</v>
      </c>
    </row>
    <row r="77" spans="1:8">
      <c r="A77" s="1">
        <v>6</v>
      </c>
      <c r="B77" s="4" t="s">
        <v>79</v>
      </c>
      <c r="C77" s="189" t="s">
        <v>552</v>
      </c>
      <c r="D77" s="1" t="s">
        <v>22</v>
      </c>
      <c r="E77" s="5">
        <v>38</v>
      </c>
      <c r="F77" s="12"/>
      <c r="G77" s="12">
        <f t="shared" si="9"/>
        <v>0</v>
      </c>
    </row>
    <row r="78" spans="1:8">
      <c r="A78" s="1">
        <v>7</v>
      </c>
      <c r="B78" s="4" t="s">
        <v>79</v>
      </c>
      <c r="C78" s="189" t="s">
        <v>553</v>
      </c>
      <c r="D78" s="1" t="s">
        <v>22</v>
      </c>
      <c r="E78" s="5">
        <v>34</v>
      </c>
      <c r="F78" s="12"/>
      <c r="G78" s="12">
        <f t="shared" si="9"/>
        <v>0</v>
      </c>
    </row>
    <row r="79" spans="1:8">
      <c r="A79" s="1">
        <v>8</v>
      </c>
      <c r="B79" s="4" t="s">
        <v>80</v>
      </c>
      <c r="C79" s="189" t="s">
        <v>554</v>
      </c>
      <c r="D79" s="1" t="s">
        <v>22</v>
      </c>
      <c r="E79" s="5">
        <v>30</v>
      </c>
      <c r="F79" s="12"/>
      <c r="G79" s="12">
        <f t="shared" si="9"/>
        <v>0</v>
      </c>
    </row>
    <row r="80" spans="1:8">
      <c r="A80" s="1">
        <v>9</v>
      </c>
      <c r="B80" s="4" t="s">
        <v>81</v>
      </c>
      <c r="C80" s="189" t="s">
        <v>555</v>
      </c>
      <c r="D80" s="1" t="s">
        <v>22</v>
      </c>
      <c r="E80" s="5">
        <v>10</v>
      </c>
      <c r="F80" s="12"/>
      <c r="G80" s="12">
        <f t="shared" si="9"/>
        <v>0</v>
      </c>
    </row>
    <row r="81" spans="1:7">
      <c r="A81" s="1">
        <v>10</v>
      </c>
      <c r="B81" s="4" t="s">
        <v>93</v>
      </c>
      <c r="C81" s="4" t="s">
        <v>94</v>
      </c>
      <c r="D81" s="1" t="s">
        <v>22</v>
      </c>
      <c r="E81" s="5">
        <v>112</v>
      </c>
      <c r="F81" s="12"/>
      <c r="G81" s="12">
        <f t="shared" si="9"/>
        <v>0</v>
      </c>
    </row>
    <row r="82" spans="1:7">
      <c r="A82" s="1">
        <v>11</v>
      </c>
      <c r="B82" s="4" t="s">
        <v>70</v>
      </c>
      <c r="C82" s="4" t="s">
        <v>95</v>
      </c>
      <c r="D82" s="1" t="s">
        <v>72</v>
      </c>
      <c r="E82" s="5">
        <v>1</v>
      </c>
      <c r="F82" s="12"/>
      <c r="G82" s="12">
        <f t="shared" si="9"/>
        <v>0</v>
      </c>
    </row>
    <row r="83" spans="1:7" ht="26.25" customHeight="1">
      <c r="A83" s="68"/>
      <c r="B83" s="59"/>
      <c r="C83" s="63" t="s">
        <v>351</v>
      </c>
      <c r="D83" s="90"/>
      <c r="E83" s="91" t="s">
        <v>341</v>
      </c>
      <c r="F83" s="93"/>
      <c r="G83" s="60">
        <f>SUM(G72:G82)</f>
        <v>0</v>
      </c>
    </row>
    <row r="84" spans="1:7" ht="12.75" customHeight="1">
      <c r="A84" s="29"/>
      <c r="B84" s="24"/>
      <c r="C84" s="24"/>
      <c r="D84" s="25"/>
      <c r="E84" s="26"/>
      <c r="F84" s="118"/>
      <c r="G84" s="27"/>
    </row>
    <row r="85" spans="1:7" ht="21.75" customHeight="1">
      <c r="A85" s="213" t="s">
        <v>343</v>
      </c>
      <c r="B85" s="213"/>
      <c r="C85" s="59"/>
      <c r="D85" s="68"/>
      <c r="E85" s="58"/>
      <c r="F85" s="64"/>
      <c r="G85" s="64"/>
    </row>
    <row r="86" spans="1:7">
      <c r="A86" s="2">
        <v>1</v>
      </c>
      <c r="B86" s="4" t="s">
        <v>70</v>
      </c>
      <c r="C86" s="4" t="s">
        <v>96</v>
      </c>
      <c r="D86" s="2" t="s">
        <v>72</v>
      </c>
      <c r="E86" s="9">
        <v>1</v>
      </c>
      <c r="F86" s="12"/>
      <c r="G86" s="12">
        <f t="shared" ref="G86:G110" si="10">E86*F86</f>
        <v>0</v>
      </c>
    </row>
    <row r="87" spans="1:7" ht="30">
      <c r="A87" s="2">
        <v>2</v>
      </c>
      <c r="B87" s="4" t="s">
        <v>97</v>
      </c>
      <c r="C87" s="4" t="s">
        <v>98</v>
      </c>
      <c r="D87" s="2" t="s">
        <v>22</v>
      </c>
      <c r="E87" s="9">
        <v>31</v>
      </c>
      <c r="F87" s="12"/>
      <c r="G87" s="12">
        <f t="shared" si="10"/>
        <v>0</v>
      </c>
    </row>
    <row r="88" spans="1:7" ht="30">
      <c r="A88" s="2">
        <v>3</v>
      </c>
      <c r="B88" s="4" t="s">
        <v>99</v>
      </c>
      <c r="C88" s="4" t="s">
        <v>100</v>
      </c>
      <c r="D88" s="2" t="s">
        <v>22</v>
      </c>
      <c r="E88" s="9">
        <v>2</v>
      </c>
      <c r="F88" s="12"/>
      <c r="G88" s="12">
        <f t="shared" si="10"/>
        <v>0</v>
      </c>
    </row>
    <row r="89" spans="1:7" ht="30">
      <c r="A89" s="2">
        <v>4</v>
      </c>
      <c r="B89" s="4" t="s">
        <v>101</v>
      </c>
      <c r="C89" s="4" t="s">
        <v>102</v>
      </c>
      <c r="D89" s="2" t="s">
        <v>22</v>
      </c>
      <c r="E89" s="9">
        <v>9</v>
      </c>
      <c r="F89" s="12"/>
      <c r="G89" s="12">
        <f t="shared" si="10"/>
        <v>0</v>
      </c>
    </row>
    <row r="90" spans="1:7">
      <c r="A90" s="30">
        <v>5</v>
      </c>
      <c r="B90" s="157" t="s">
        <v>97</v>
      </c>
      <c r="C90" s="157" t="s">
        <v>406</v>
      </c>
      <c r="D90" s="30" t="s">
        <v>22</v>
      </c>
      <c r="E90" s="36">
        <v>11</v>
      </c>
      <c r="F90" s="35"/>
      <c r="G90" s="35">
        <f t="shared" si="10"/>
        <v>0</v>
      </c>
    </row>
    <row r="91" spans="1:7">
      <c r="A91" s="2">
        <v>6</v>
      </c>
      <c r="B91" s="4" t="s">
        <v>82</v>
      </c>
      <c r="C91" s="4" t="s">
        <v>103</v>
      </c>
      <c r="D91" s="2" t="s">
        <v>22</v>
      </c>
      <c r="E91" s="9">
        <v>42</v>
      </c>
      <c r="F91" s="12"/>
      <c r="G91" s="12">
        <f t="shared" si="10"/>
        <v>0</v>
      </c>
    </row>
    <row r="92" spans="1:7">
      <c r="A92" s="2">
        <v>7</v>
      </c>
      <c r="B92" s="4" t="s">
        <v>82</v>
      </c>
      <c r="C92" s="4" t="s">
        <v>104</v>
      </c>
      <c r="D92" s="2" t="s">
        <v>22</v>
      </c>
      <c r="E92" s="9">
        <v>2</v>
      </c>
      <c r="F92" s="12"/>
      <c r="G92" s="12">
        <f t="shared" si="10"/>
        <v>0</v>
      </c>
    </row>
    <row r="93" spans="1:7">
      <c r="A93" s="2">
        <v>8</v>
      </c>
      <c r="B93" s="4" t="s">
        <v>83</v>
      </c>
      <c r="C93" s="4" t="s">
        <v>105</v>
      </c>
      <c r="D93" s="2" t="s">
        <v>22</v>
      </c>
      <c r="E93" s="9">
        <v>9</v>
      </c>
      <c r="F93" s="12"/>
      <c r="G93" s="12">
        <f t="shared" si="10"/>
        <v>0</v>
      </c>
    </row>
    <row r="94" spans="1:7" ht="30">
      <c r="A94" s="2">
        <v>9</v>
      </c>
      <c r="B94" s="156" t="s">
        <v>396</v>
      </c>
      <c r="C94" s="151" t="s">
        <v>409</v>
      </c>
      <c r="D94" s="2" t="s">
        <v>22</v>
      </c>
      <c r="E94" s="9">
        <v>53</v>
      </c>
      <c r="F94" s="12"/>
      <c r="G94" s="12">
        <f t="shared" si="10"/>
        <v>0</v>
      </c>
    </row>
    <row r="95" spans="1:7" ht="30">
      <c r="A95" s="2">
        <v>10</v>
      </c>
      <c r="B95" s="156" t="s">
        <v>407</v>
      </c>
      <c r="C95" s="157" t="s">
        <v>408</v>
      </c>
      <c r="D95" s="2" t="s">
        <v>22</v>
      </c>
      <c r="E95" s="9">
        <v>53</v>
      </c>
      <c r="F95" s="12"/>
      <c r="G95" s="12">
        <f t="shared" si="10"/>
        <v>0</v>
      </c>
    </row>
    <row r="96" spans="1:7">
      <c r="A96" s="2">
        <v>11</v>
      </c>
      <c r="B96" s="4" t="s">
        <v>106</v>
      </c>
      <c r="C96" s="4" t="s">
        <v>107</v>
      </c>
      <c r="D96" s="2" t="s">
        <v>72</v>
      </c>
      <c r="E96" s="9">
        <v>1</v>
      </c>
      <c r="F96" s="12"/>
      <c r="G96" s="12">
        <f t="shared" si="10"/>
        <v>0</v>
      </c>
    </row>
    <row r="97" spans="1:7" ht="30">
      <c r="A97" s="2">
        <v>12</v>
      </c>
      <c r="B97" s="4" t="s">
        <v>108</v>
      </c>
      <c r="C97" s="4" t="s">
        <v>109</v>
      </c>
      <c r="D97" s="2" t="s">
        <v>75</v>
      </c>
      <c r="E97" s="9">
        <v>2</v>
      </c>
      <c r="F97" s="12"/>
      <c r="G97" s="12">
        <f t="shared" si="10"/>
        <v>0</v>
      </c>
    </row>
    <row r="98" spans="1:7">
      <c r="A98" s="2">
        <v>13</v>
      </c>
      <c r="B98" s="4" t="s">
        <v>110</v>
      </c>
      <c r="C98" s="4" t="s">
        <v>111</v>
      </c>
      <c r="D98" s="2" t="s">
        <v>75</v>
      </c>
      <c r="E98" s="9">
        <v>2</v>
      </c>
      <c r="F98" s="12"/>
      <c r="G98" s="12">
        <f t="shared" si="10"/>
        <v>0</v>
      </c>
    </row>
    <row r="99" spans="1:7">
      <c r="A99" s="2">
        <v>14</v>
      </c>
      <c r="B99" s="4" t="s">
        <v>112</v>
      </c>
      <c r="C99" s="151" t="s">
        <v>429</v>
      </c>
      <c r="D99" s="2" t="s">
        <v>75</v>
      </c>
      <c r="E99" s="9">
        <v>2</v>
      </c>
      <c r="F99" s="12"/>
      <c r="G99" s="12">
        <f t="shared" si="10"/>
        <v>0</v>
      </c>
    </row>
    <row r="100" spans="1:7">
      <c r="A100" s="2">
        <v>15</v>
      </c>
      <c r="B100" s="4" t="s">
        <v>112</v>
      </c>
      <c r="C100" s="151" t="s">
        <v>430</v>
      </c>
      <c r="D100" s="2" t="s">
        <v>75</v>
      </c>
      <c r="E100" s="9">
        <v>1</v>
      </c>
      <c r="F100" s="12"/>
      <c r="G100" s="12">
        <f t="shared" si="10"/>
        <v>0</v>
      </c>
    </row>
    <row r="101" spans="1:7">
      <c r="A101" s="2">
        <v>16</v>
      </c>
      <c r="B101" s="4" t="s">
        <v>113</v>
      </c>
      <c r="C101" s="4" t="s">
        <v>114</v>
      </c>
      <c r="D101" s="2" t="s">
        <v>75</v>
      </c>
      <c r="E101" s="9">
        <v>3</v>
      </c>
      <c r="F101" s="12"/>
      <c r="G101" s="12">
        <f t="shared" si="10"/>
        <v>0</v>
      </c>
    </row>
    <row r="102" spans="1:7">
      <c r="A102" s="2">
        <v>17</v>
      </c>
      <c r="B102" s="4" t="s">
        <v>115</v>
      </c>
      <c r="C102" s="4" t="s">
        <v>116</v>
      </c>
      <c r="D102" s="2" t="s">
        <v>72</v>
      </c>
      <c r="E102" s="9">
        <v>1</v>
      </c>
      <c r="F102" s="12"/>
      <c r="G102" s="12">
        <f t="shared" si="10"/>
        <v>0</v>
      </c>
    </row>
    <row r="103" spans="1:7">
      <c r="A103" s="2">
        <v>18</v>
      </c>
      <c r="B103" s="4" t="s">
        <v>115</v>
      </c>
      <c r="C103" s="4" t="s">
        <v>117</v>
      </c>
      <c r="D103" s="2" t="s">
        <v>72</v>
      </c>
      <c r="E103" s="9">
        <v>1</v>
      </c>
      <c r="F103" s="12"/>
      <c r="G103" s="12">
        <f t="shared" si="10"/>
        <v>0</v>
      </c>
    </row>
    <row r="104" spans="1:7">
      <c r="A104" s="2">
        <v>19</v>
      </c>
      <c r="B104" s="4" t="s">
        <v>70</v>
      </c>
      <c r="C104" s="4" t="s">
        <v>118</v>
      </c>
      <c r="D104" s="2" t="s">
        <v>72</v>
      </c>
      <c r="E104" s="9">
        <v>1</v>
      </c>
      <c r="F104" s="12"/>
      <c r="G104" s="12">
        <f t="shared" si="10"/>
        <v>0</v>
      </c>
    </row>
    <row r="105" spans="1:7" ht="45">
      <c r="A105" s="2">
        <v>20</v>
      </c>
      <c r="B105" s="4" t="s">
        <v>119</v>
      </c>
      <c r="C105" s="4" t="s">
        <v>120</v>
      </c>
      <c r="D105" s="2" t="s">
        <v>12</v>
      </c>
      <c r="E105" s="9">
        <v>6</v>
      </c>
      <c r="F105" s="12"/>
      <c r="G105" s="12">
        <f t="shared" si="10"/>
        <v>0</v>
      </c>
    </row>
    <row r="106" spans="1:7">
      <c r="A106" s="2">
        <v>21</v>
      </c>
      <c r="B106" s="4" t="s">
        <v>121</v>
      </c>
      <c r="C106" s="4" t="s">
        <v>122</v>
      </c>
      <c r="D106" s="2" t="s">
        <v>8</v>
      </c>
      <c r="E106" s="9">
        <v>6</v>
      </c>
      <c r="F106" s="12"/>
      <c r="G106" s="12">
        <f t="shared" si="10"/>
        <v>0</v>
      </c>
    </row>
    <row r="107" spans="1:7" ht="30">
      <c r="A107" s="2">
        <v>22</v>
      </c>
      <c r="B107" s="4" t="s">
        <v>123</v>
      </c>
      <c r="C107" s="4" t="s">
        <v>124</v>
      </c>
      <c r="D107" s="2" t="s">
        <v>12</v>
      </c>
      <c r="E107" s="9">
        <v>6</v>
      </c>
      <c r="F107" s="12"/>
      <c r="G107" s="12">
        <f t="shared" si="10"/>
        <v>0</v>
      </c>
    </row>
    <row r="108" spans="1:7">
      <c r="A108" s="2">
        <v>23</v>
      </c>
      <c r="B108" s="4" t="s">
        <v>125</v>
      </c>
      <c r="C108" s="4" t="s">
        <v>126</v>
      </c>
      <c r="D108" s="2" t="s">
        <v>12</v>
      </c>
      <c r="E108" s="9">
        <v>6</v>
      </c>
      <c r="F108" s="12"/>
      <c r="G108" s="12">
        <f t="shared" si="10"/>
        <v>0</v>
      </c>
    </row>
    <row r="109" spans="1:7">
      <c r="A109" s="2">
        <v>24</v>
      </c>
      <c r="B109" s="4" t="s">
        <v>127</v>
      </c>
      <c r="C109" s="4" t="s">
        <v>128</v>
      </c>
      <c r="D109" s="2" t="s">
        <v>22</v>
      </c>
      <c r="E109" s="9">
        <v>21</v>
      </c>
      <c r="F109" s="12"/>
      <c r="G109" s="12">
        <f t="shared" si="10"/>
        <v>0</v>
      </c>
    </row>
    <row r="110" spans="1:7">
      <c r="A110" s="2">
        <v>25</v>
      </c>
      <c r="B110" s="145" t="s">
        <v>403</v>
      </c>
      <c r="C110" s="145" t="s">
        <v>404</v>
      </c>
      <c r="D110" s="146" t="s">
        <v>75</v>
      </c>
      <c r="E110" s="9">
        <v>2</v>
      </c>
      <c r="F110" s="12"/>
      <c r="G110" s="12">
        <f t="shared" si="10"/>
        <v>0</v>
      </c>
    </row>
    <row r="111" spans="1:7" ht="25.5" customHeight="1">
      <c r="A111" s="63"/>
      <c r="B111" s="59"/>
      <c r="C111" s="63" t="s">
        <v>159</v>
      </c>
      <c r="D111" s="90"/>
      <c r="E111" s="91" t="s">
        <v>341</v>
      </c>
      <c r="F111" s="93"/>
      <c r="G111" s="60">
        <f>SUM(G86:G110)</f>
        <v>0</v>
      </c>
    </row>
    <row r="112" spans="1:7" ht="12.75" customHeight="1">
      <c r="A112" s="30"/>
      <c r="B112" s="24"/>
      <c r="C112" s="24"/>
      <c r="D112" s="31"/>
      <c r="E112" s="32"/>
      <c r="F112" s="119"/>
      <c r="G112" s="27"/>
    </row>
    <row r="113" spans="1:7" ht="33" customHeight="1">
      <c r="A113" s="213" t="s">
        <v>516</v>
      </c>
      <c r="B113" s="213"/>
      <c r="C113" s="65"/>
      <c r="D113" s="65"/>
      <c r="E113" s="66"/>
      <c r="F113" s="67"/>
      <c r="G113" s="67"/>
    </row>
    <row r="114" spans="1:7" ht="30">
      <c r="A114" s="2">
        <v>1</v>
      </c>
      <c r="B114" s="4" t="s">
        <v>129</v>
      </c>
      <c r="C114" s="4" t="s">
        <v>130</v>
      </c>
      <c r="D114" s="2" t="s">
        <v>22</v>
      </c>
      <c r="E114" s="9">
        <v>2</v>
      </c>
      <c r="F114" s="12"/>
      <c r="G114" s="12">
        <f t="shared" ref="G114:G136" si="11">E114*F114</f>
        <v>0</v>
      </c>
    </row>
    <row r="115" spans="1:7" ht="30">
      <c r="A115" s="2">
        <v>2</v>
      </c>
      <c r="B115" s="4" t="s">
        <v>131</v>
      </c>
      <c r="C115" s="4" t="s">
        <v>132</v>
      </c>
      <c r="D115" s="2" t="s">
        <v>22</v>
      </c>
      <c r="E115" s="9">
        <v>21</v>
      </c>
      <c r="F115" s="12"/>
      <c r="G115" s="12">
        <f t="shared" si="11"/>
        <v>0</v>
      </c>
    </row>
    <row r="116" spans="1:7" ht="30">
      <c r="A116" s="2">
        <v>3</v>
      </c>
      <c r="B116" s="4" t="s">
        <v>133</v>
      </c>
      <c r="C116" s="4" t="s">
        <v>134</v>
      </c>
      <c r="D116" s="2" t="s">
        <v>22</v>
      </c>
      <c r="E116" s="9">
        <v>31</v>
      </c>
      <c r="F116" s="12"/>
      <c r="G116" s="12">
        <f t="shared" si="11"/>
        <v>0</v>
      </c>
    </row>
    <row r="117" spans="1:7">
      <c r="A117" s="2">
        <v>4</v>
      </c>
      <c r="B117" s="4" t="s">
        <v>135</v>
      </c>
      <c r="C117" s="4" t="s">
        <v>136</v>
      </c>
      <c r="D117" s="2" t="s">
        <v>75</v>
      </c>
      <c r="E117" s="9">
        <v>3</v>
      </c>
      <c r="F117" s="12"/>
      <c r="G117" s="12">
        <f t="shared" si="11"/>
        <v>0</v>
      </c>
    </row>
    <row r="118" spans="1:7">
      <c r="A118" s="2">
        <v>5</v>
      </c>
      <c r="B118" s="4" t="s">
        <v>137</v>
      </c>
      <c r="C118" s="4" t="s">
        <v>138</v>
      </c>
      <c r="D118" s="2" t="s">
        <v>75</v>
      </c>
      <c r="E118" s="9">
        <v>3</v>
      </c>
      <c r="F118" s="12"/>
      <c r="G118" s="12">
        <f t="shared" si="11"/>
        <v>0</v>
      </c>
    </row>
    <row r="119" spans="1:7">
      <c r="A119" s="2">
        <v>6</v>
      </c>
      <c r="B119" s="4" t="s">
        <v>139</v>
      </c>
      <c r="C119" s="151" t="s">
        <v>431</v>
      </c>
      <c r="D119" s="2" t="s">
        <v>72</v>
      </c>
      <c r="E119" s="9">
        <v>2</v>
      </c>
      <c r="F119" s="12"/>
      <c r="G119" s="12">
        <f t="shared" si="11"/>
        <v>0</v>
      </c>
    </row>
    <row r="120" spans="1:7" ht="30">
      <c r="A120" s="2">
        <v>7</v>
      </c>
      <c r="B120" s="4" t="s">
        <v>140</v>
      </c>
      <c r="C120" s="11" t="s">
        <v>336</v>
      </c>
      <c r="D120" s="2" t="s">
        <v>72</v>
      </c>
      <c r="E120" s="9">
        <v>2</v>
      </c>
      <c r="F120" s="12"/>
      <c r="G120" s="12">
        <f t="shared" si="11"/>
        <v>0</v>
      </c>
    </row>
    <row r="121" spans="1:7">
      <c r="A121" s="2">
        <v>8</v>
      </c>
      <c r="B121" s="4" t="s">
        <v>141</v>
      </c>
      <c r="C121" s="151" t="s">
        <v>432</v>
      </c>
      <c r="D121" s="2" t="s">
        <v>72</v>
      </c>
      <c r="E121" s="9">
        <v>2</v>
      </c>
      <c r="F121" s="12"/>
      <c r="G121" s="12">
        <f t="shared" si="11"/>
        <v>0</v>
      </c>
    </row>
    <row r="122" spans="1:7">
      <c r="A122" s="2">
        <v>9</v>
      </c>
      <c r="B122" s="4" t="s">
        <v>142</v>
      </c>
      <c r="C122" s="85" t="s">
        <v>359</v>
      </c>
      <c r="D122" s="2" t="s">
        <v>75</v>
      </c>
      <c r="E122" s="9">
        <v>1</v>
      </c>
      <c r="F122" s="12"/>
      <c r="G122" s="12">
        <f t="shared" si="11"/>
        <v>0</v>
      </c>
    </row>
    <row r="123" spans="1:7" ht="19.5" customHeight="1">
      <c r="A123" s="2">
        <v>10</v>
      </c>
      <c r="B123" s="4" t="s">
        <v>143</v>
      </c>
      <c r="C123" s="4" t="s">
        <v>144</v>
      </c>
      <c r="D123" s="2" t="s">
        <v>75</v>
      </c>
      <c r="E123" s="9">
        <v>1</v>
      </c>
      <c r="F123" s="12"/>
      <c r="G123" s="12">
        <f t="shared" si="11"/>
        <v>0</v>
      </c>
    </row>
    <row r="124" spans="1:7">
      <c r="A124" s="2">
        <v>11</v>
      </c>
      <c r="B124" s="4" t="s">
        <v>145</v>
      </c>
      <c r="C124" s="4" t="s">
        <v>146</v>
      </c>
      <c r="D124" s="2" t="s">
        <v>22</v>
      </c>
      <c r="E124" s="9">
        <v>54</v>
      </c>
      <c r="F124" s="12"/>
      <c r="G124" s="12">
        <f t="shared" si="11"/>
        <v>0</v>
      </c>
    </row>
    <row r="125" spans="1:7" ht="30">
      <c r="A125" s="2">
        <v>12</v>
      </c>
      <c r="B125" s="4" t="s">
        <v>147</v>
      </c>
      <c r="C125" s="4" t="s">
        <v>148</v>
      </c>
      <c r="D125" s="2" t="s">
        <v>149</v>
      </c>
      <c r="E125" s="9">
        <v>4</v>
      </c>
      <c r="F125" s="12"/>
      <c r="G125" s="12">
        <f t="shared" si="11"/>
        <v>0</v>
      </c>
    </row>
    <row r="126" spans="1:7">
      <c r="A126" s="2">
        <v>13</v>
      </c>
      <c r="B126" s="4" t="s">
        <v>70</v>
      </c>
      <c r="C126" s="4" t="s">
        <v>150</v>
      </c>
      <c r="D126" s="2" t="s">
        <v>72</v>
      </c>
      <c r="E126" s="9">
        <v>1</v>
      </c>
      <c r="F126" s="12"/>
      <c r="G126" s="12">
        <f t="shared" si="11"/>
        <v>0</v>
      </c>
    </row>
    <row r="127" spans="1:7" ht="15.75" customHeight="1">
      <c r="A127" s="2">
        <v>14</v>
      </c>
      <c r="B127" s="4" t="s">
        <v>151</v>
      </c>
      <c r="C127" s="151" t="s">
        <v>433</v>
      </c>
      <c r="D127" s="2" t="s">
        <v>75</v>
      </c>
      <c r="E127" s="9">
        <v>2</v>
      </c>
      <c r="F127" s="12"/>
      <c r="G127" s="12">
        <f t="shared" si="11"/>
        <v>0</v>
      </c>
    </row>
    <row r="128" spans="1:7">
      <c r="A128" s="2">
        <v>15</v>
      </c>
      <c r="B128" s="4" t="s">
        <v>151</v>
      </c>
      <c r="C128" s="4" t="s">
        <v>152</v>
      </c>
      <c r="D128" s="2" t="s">
        <v>75</v>
      </c>
      <c r="E128" s="9">
        <v>1</v>
      </c>
      <c r="F128" s="12"/>
      <c r="G128" s="12">
        <f t="shared" si="11"/>
        <v>0</v>
      </c>
    </row>
    <row r="129" spans="1:7">
      <c r="A129" s="2">
        <v>16</v>
      </c>
      <c r="B129" s="4" t="s">
        <v>151</v>
      </c>
      <c r="C129" s="4" t="s">
        <v>153</v>
      </c>
      <c r="D129" s="2" t="s">
        <v>75</v>
      </c>
      <c r="E129" s="9">
        <v>2</v>
      </c>
      <c r="F129" s="12"/>
      <c r="G129" s="12">
        <f t="shared" si="11"/>
        <v>0</v>
      </c>
    </row>
    <row r="130" spans="1:7" ht="30">
      <c r="A130" s="2">
        <v>17</v>
      </c>
      <c r="B130" s="4" t="s">
        <v>154</v>
      </c>
      <c r="C130" s="4" t="s">
        <v>155</v>
      </c>
      <c r="D130" s="2" t="s">
        <v>75</v>
      </c>
      <c r="E130" s="9">
        <v>2</v>
      </c>
      <c r="F130" s="12"/>
      <c r="G130" s="12">
        <f t="shared" si="11"/>
        <v>0</v>
      </c>
    </row>
    <row r="131" spans="1:7" ht="30">
      <c r="A131" s="2">
        <v>18</v>
      </c>
      <c r="B131" s="4" t="s">
        <v>156</v>
      </c>
      <c r="C131" s="4" t="s">
        <v>157</v>
      </c>
      <c r="D131" s="2" t="s">
        <v>22</v>
      </c>
      <c r="E131" s="9">
        <v>4</v>
      </c>
      <c r="F131" s="12"/>
      <c r="G131" s="12">
        <f t="shared" si="11"/>
        <v>0</v>
      </c>
    </row>
    <row r="132" spans="1:7">
      <c r="A132" s="2">
        <v>19</v>
      </c>
      <c r="B132" s="4" t="s">
        <v>70</v>
      </c>
      <c r="C132" s="4" t="s">
        <v>158</v>
      </c>
      <c r="D132" s="2" t="s">
        <v>72</v>
      </c>
      <c r="E132" s="9">
        <v>1</v>
      </c>
      <c r="F132" s="12"/>
      <c r="G132" s="12">
        <f t="shared" si="11"/>
        <v>0</v>
      </c>
    </row>
    <row r="133" spans="1:7" ht="45">
      <c r="A133" s="2">
        <v>20</v>
      </c>
      <c r="B133" s="4" t="s">
        <v>119</v>
      </c>
      <c r="C133" s="4" t="s">
        <v>120</v>
      </c>
      <c r="D133" s="2" t="s">
        <v>12</v>
      </c>
      <c r="E133" s="9">
        <v>14</v>
      </c>
      <c r="F133" s="12"/>
      <c r="G133" s="12">
        <f t="shared" si="11"/>
        <v>0</v>
      </c>
    </row>
    <row r="134" spans="1:7">
      <c r="A134" s="2">
        <v>21</v>
      </c>
      <c r="B134" s="4" t="s">
        <v>121</v>
      </c>
      <c r="C134" s="4" t="s">
        <v>122</v>
      </c>
      <c r="D134" s="2" t="s">
        <v>8</v>
      </c>
      <c r="E134" s="9">
        <v>14</v>
      </c>
      <c r="F134" s="12"/>
      <c r="G134" s="12">
        <f t="shared" si="11"/>
        <v>0</v>
      </c>
    </row>
    <row r="135" spans="1:7" ht="30">
      <c r="A135" s="2">
        <v>22</v>
      </c>
      <c r="B135" s="4" t="s">
        <v>123</v>
      </c>
      <c r="C135" s="4" t="s">
        <v>124</v>
      </c>
      <c r="D135" s="2" t="s">
        <v>12</v>
      </c>
      <c r="E135" s="9">
        <v>14</v>
      </c>
      <c r="F135" s="12"/>
      <c r="G135" s="12">
        <f t="shared" si="11"/>
        <v>0</v>
      </c>
    </row>
    <row r="136" spans="1:7">
      <c r="A136" s="2">
        <v>23</v>
      </c>
      <c r="B136" s="4" t="s">
        <v>125</v>
      </c>
      <c r="C136" s="4" t="s">
        <v>126</v>
      </c>
      <c r="D136" s="2" t="s">
        <v>12</v>
      </c>
      <c r="E136" s="9">
        <v>14</v>
      </c>
      <c r="F136" s="12"/>
      <c r="G136" s="12">
        <f t="shared" si="11"/>
        <v>0</v>
      </c>
    </row>
    <row r="137" spans="1:7" ht="24" customHeight="1">
      <c r="A137" s="69"/>
      <c r="B137" s="70"/>
      <c r="C137" s="63" t="s">
        <v>352</v>
      </c>
      <c r="D137" s="99"/>
      <c r="E137" s="91" t="s">
        <v>341</v>
      </c>
      <c r="F137" s="120"/>
      <c r="G137" s="60">
        <f>SUM(G114:G136)</f>
        <v>0</v>
      </c>
    </row>
    <row r="138" spans="1:7" ht="13.5" customHeight="1">
      <c r="A138" s="33"/>
      <c r="B138" s="34"/>
      <c r="C138" s="34"/>
      <c r="D138" s="25"/>
      <c r="E138" s="26"/>
      <c r="F138" s="118"/>
      <c r="G138" s="27"/>
    </row>
    <row r="139" spans="1:7" ht="23.25" customHeight="1">
      <c r="A139" s="214" t="s">
        <v>522</v>
      </c>
      <c r="B139" s="215"/>
      <c r="C139" s="216"/>
      <c r="D139" s="49"/>
      <c r="E139" s="50"/>
      <c r="F139" s="52"/>
      <c r="G139" s="52"/>
    </row>
    <row r="140" spans="1:7">
      <c r="A140" s="194" t="s">
        <v>517</v>
      </c>
      <c r="B140" s="194"/>
      <c r="C140" s="43"/>
      <c r="D140" s="44"/>
      <c r="E140" s="45"/>
      <c r="F140" s="47"/>
      <c r="G140" s="53">
        <f>SUM(G141:G147)</f>
        <v>0</v>
      </c>
    </row>
    <row r="141" spans="1:7" ht="30">
      <c r="A141" s="1">
        <v>1</v>
      </c>
      <c r="B141" s="4" t="s">
        <v>163</v>
      </c>
      <c r="C141" s="181" t="s">
        <v>514</v>
      </c>
      <c r="D141" s="1" t="s">
        <v>75</v>
      </c>
      <c r="E141" s="5">
        <v>1</v>
      </c>
      <c r="F141" s="12"/>
      <c r="G141" s="12">
        <f t="shared" ref="G141:G147" si="12">E141*F141</f>
        <v>0</v>
      </c>
    </row>
    <row r="142" spans="1:7" ht="30">
      <c r="A142" s="29">
        <v>2</v>
      </c>
      <c r="B142" s="4" t="s">
        <v>174</v>
      </c>
      <c r="C142" s="4" t="s">
        <v>175</v>
      </c>
      <c r="D142" s="1" t="s">
        <v>22</v>
      </c>
      <c r="E142" s="5">
        <v>22</v>
      </c>
      <c r="F142" s="12"/>
      <c r="G142" s="35">
        <f>E142*F142</f>
        <v>0</v>
      </c>
    </row>
    <row r="143" spans="1:7">
      <c r="A143" s="1">
        <v>3</v>
      </c>
      <c r="B143" s="4" t="s">
        <v>164</v>
      </c>
      <c r="C143" s="4" t="s">
        <v>165</v>
      </c>
      <c r="D143" s="1" t="s">
        <v>75</v>
      </c>
      <c r="E143" s="5">
        <v>1</v>
      </c>
      <c r="F143" s="12"/>
      <c r="G143" s="12">
        <f t="shared" si="12"/>
        <v>0</v>
      </c>
    </row>
    <row r="144" spans="1:7">
      <c r="A144" s="29">
        <v>4</v>
      </c>
      <c r="B144" s="4" t="s">
        <v>166</v>
      </c>
      <c r="C144" s="4" t="s">
        <v>167</v>
      </c>
      <c r="D144" s="1" t="s">
        <v>22</v>
      </c>
      <c r="E144" s="5">
        <v>20</v>
      </c>
      <c r="F144" s="12"/>
      <c r="G144" s="12">
        <f t="shared" si="12"/>
        <v>0</v>
      </c>
    </row>
    <row r="145" spans="1:7" ht="30">
      <c r="A145" s="1">
        <v>5</v>
      </c>
      <c r="B145" s="4" t="s">
        <v>168</v>
      </c>
      <c r="C145" s="4" t="s">
        <v>169</v>
      </c>
      <c r="D145" s="1" t="s">
        <v>22</v>
      </c>
      <c r="E145" s="5">
        <v>20</v>
      </c>
      <c r="F145" s="12"/>
      <c r="G145" s="12">
        <f t="shared" si="12"/>
        <v>0</v>
      </c>
    </row>
    <row r="146" spans="1:7">
      <c r="A146" s="29">
        <v>6</v>
      </c>
      <c r="B146" s="4" t="s">
        <v>170</v>
      </c>
      <c r="C146" s="4" t="s">
        <v>171</v>
      </c>
      <c r="D146" s="1" t="s">
        <v>22</v>
      </c>
      <c r="E146" s="5">
        <v>20</v>
      </c>
      <c r="F146" s="12"/>
      <c r="G146" s="12">
        <f t="shared" si="12"/>
        <v>0</v>
      </c>
    </row>
    <row r="147" spans="1:7">
      <c r="A147" s="1">
        <v>7</v>
      </c>
      <c r="B147" s="4" t="s">
        <v>172</v>
      </c>
      <c r="C147" s="4" t="s">
        <v>173</v>
      </c>
      <c r="D147" s="1" t="s">
        <v>12</v>
      </c>
      <c r="E147" s="5">
        <v>0.1</v>
      </c>
      <c r="F147" s="12"/>
      <c r="G147" s="12">
        <f t="shared" si="12"/>
        <v>0</v>
      </c>
    </row>
    <row r="148" spans="1:7">
      <c r="A148" s="205" t="s">
        <v>518</v>
      </c>
      <c r="B148" s="206"/>
      <c r="C148" s="43"/>
      <c r="D148" s="44"/>
      <c r="E148" s="45"/>
      <c r="F148" s="47"/>
      <c r="G148" s="47">
        <f>SUM(G149:G162)</f>
        <v>0</v>
      </c>
    </row>
    <row r="149" spans="1:7" ht="30">
      <c r="A149" s="1">
        <v>1</v>
      </c>
      <c r="B149" s="4" t="s">
        <v>182</v>
      </c>
      <c r="C149" s="4" t="s">
        <v>183</v>
      </c>
      <c r="D149" s="1" t="s">
        <v>22</v>
      </c>
      <c r="E149" s="5">
        <v>6</v>
      </c>
      <c r="F149" s="12"/>
      <c r="G149" s="12">
        <f t="shared" ref="G149:G162" si="13">E149*F149</f>
        <v>0</v>
      </c>
    </row>
    <row r="150" spans="1:7" ht="30">
      <c r="A150" s="1">
        <v>2</v>
      </c>
      <c r="B150" s="4" t="s">
        <v>191</v>
      </c>
      <c r="C150" s="4" t="s">
        <v>192</v>
      </c>
      <c r="D150" s="1" t="s">
        <v>75</v>
      </c>
      <c r="E150" s="5">
        <v>146</v>
      </c>
      <c r="F150" s="12"/>
      <c r="G150" s="12">
        <f t="shared" si="13"/>
        <v>0</v>
      </c>
    </row>
    <row r="151" spans="1:7">
      <c r="A151" s="1">
        <v>3</v>
      </c>
      <c r="B151" s="4" t="s">
        <v>193</v>
      </c>
      <c r="C151" s="4" t="s">
        <v>194</v>
      </c>
      <c r="D151" s="1" t="s">
        <v>75</v>
      </c>
      <c r="E151" s="5">
        <v>72</v>
      </c>
      <c r="F151" s="12"/>
      <c r="G151" s="12">
        <f t="shared" si="13"/>
        <v>0</v>
      </c>
    </row>
    <row r="152" spans="1:7" ht="45">
      <c r="A152" s="1">
        <v>4</v>
      </c>
      <c r="B152" s="4" t="s">
        <v>205</v>
      </c>
      <c r="C152" s="4" t="s">
        <v>206</v>
      </c>
      <c r="D152" s="1" t="s">
        <v>75</v>
      </c>
      <c r="E152" s="5">
        <v>42</v>
      </c>
      <c r="F152" s="12"/>
      <c r="G152" s="12">
        <f t="shared" si="13"/>
        <v>0</v>
      </c>
    </row>
    <row r="153" spans="1:7" ht="45">
      <c r="A153" s="1">
        <v>5</v>
      </c>
      <c r="B153" s="4" t="s">
        <v>207</v>
      </c>
      <c r="C153" s="4" t="s">
        <v>208</v>
      </c>
      <c r="D153" s="1" t="s">
        <v>75</v>
      </c>
      <c r="E153" s="5">
        <v>3</v>
      </c>
      <c r="F153" s="12"/>
      <c r="G153" s="12">
        <f t="shared" si="13"/>
        <v>0</v>
      </c>
    </row>
    <row r="154" spans="1:7">
      <c r="A154" s="1">
        <v>6</v>
      </c>
      <c r="B154" s="4" t="s">
        <v>209</v>
      </c>
      <c r="C154" s="4" t="s">
        <v>210</v>
      </c>
      <c r="D154" s="1" t="s">
        <v>75</v>
      </c>
      <c r="E154" s="5">
        <v>2</v>
      </c>
      <c r="F154" s="12"/>
      <c r="G154" s="12">
        <f t="shared" si="13"/>
        <v>0</v>
      </c>
    </row>
    <row r="155" spans="1:7" ht="30">
      <c r="A155" s="1">
        <v>7</v>
      </c>
      <c r="B155" s="4" t="s">
        <v>211</v>
      </c>
      <c r="C155" s="4" t="s">
        <v>212</v>
      </c>
      <c r="D155" s="1" t="s">
        <v>75</v>
      </c>
      <c r="E155" s="5">
        <v>40</v>
      </c>
      <c r="F155" s="12"/>
      <c r="G155" s="12">
        <f t="shared" si="13"/>
        <v>0</v>
      </c>
    </row>
    <row r="156" spans="1:7">
      <c r="A156" s="1">
        <v>8</v>
      </c>
      <c r="B156" s="4" t="s">
        <v>213</v>
      </c>
      <c r="C156" s="4" t="s">
        <v>215</v>
      </c>
      <c r="D156" s="1" t="s">
        <v>22</v>
      </c>
      <c r="E156" s="5">
        <v>540</v>
      </c>
      <c r="F156" s="12"/>
      <c r="G156" s="12">
        <f t="shared" si="13"/>
        <v>0</v>
      </c>
    </row>
    <row r="157" spans="1:7">
      <c r="A157" s="1">
        <v>9</v>
      </c>
      <c r="B157" s="4" t="s">
        <v>213</v>
      </c>
      <c r="C157" s="4" t="s">
        <v>216</v>
      </c>
      <c r="D157" s="1" t="s">
        <v>22</v>
      </c>
      <c r="E157" s="5">
        <v>50</v>
      </c>
      <c r="F157" s="12"/>
      <c r="G157" s="12">
        <f t="shared" si="13"/>
        <v>0</v>
      </c>
    </row>
    <row r="158" spans="1:7">
      <c r="A158" s="1">
        <v>10</v>
      </c>
      <c r="B158" s="4" t="s">
        <v>218</v>
      </c>
      <c r="C158" s="4" t="s">
        <v>219</v>
      </c>
      <c r="D158" s="1" t="s">
        <v>22</v>
      </c>
      <c r="E158" s="5">
        <v>1152</v>
      </c>
      <c r="F158" s="12"/>
      <c r="G158" s="12">
        <f t="shared" si="13"/>
        <v>0</v>
      </c>
    </row>
    <row r="159" spans="1:7">
      <c r="A159" s="1">
        <v>11</v>
      </c>
      <c r="B159" s="4" t="s">
        <v>220</v>
      </c>
      <c r="C159" s="4" t="s">
        <v>221</v>
      </c>
      <c r="D159" s="1" t="s">
        <v>22</v>
      </c>
      <c r="E159" s="5">
        <v>1152</v>
      </c>
      <c r="F159" s="12"/>
      <c r="G159" s="12">
        <f t="shared" si="13"/>
        <v>0</v>
      </c>
    </row>
    <row r="160" spans="1:7" ht="30">
      <c r="A160" s="1">
        <v>12</v>
      </c>
      <c r="B160" s="4" t="s">
        <v>222</v>
      </c>
      <c r="C160" s="4" t="s">
        <v>223</v>
      </c>
      <c r="D160" s="1" t="s">
        <v>22</v>
      </c>
      <c r="E160" s="5">
        <v>115</v>
      </c>
      <c r="F160" s="12"/>
      <c r="G160" s="12">
        <f t="shared" si="13"/>
        <v>0</v>
      </c>
    </row>
    <row r="161" spans="1:7" ht="30">
      <c r="A161" s="1">
        <v>13</v>
      </c>
      <c r="B161" s="4" t="s">
        <v>224</v>
      </c>
      <c r="C161" s="4" t="s">
        <v>225</v>
      </c>
      <c r="D161" s="1" t="s">
        <v>180</v>
      </c>
      <c r="E161" s="5">
        <v>10</v>
      </c>
      <c r="F161" s="12"/>
      <c r="G161" s="12">
        <f t="shared" si="13"/>
        <v>0</v>
      </c>
    </row>
    <row r="162" spans="1:7">
      <c r="A162" s="1">
        <v>14</v>
      </c>
      <c r="B162" s="4" t="s">
        <v>70</v>
      </c>
      <c r="C162" s="4" t="s">
        <v>181</v>
      </c>
      <c r="D162" s="1" t="s">
        <v>30</v>
      </c>
      <c r="E162" s="5">
        <v>2</v>
      </c>
      <c r="F162" s="12"/>
      <c r="G162" s="12">
        <f t="shared" si="13"/>
        <v>0</v>
      </c>
    </row>
    <row r="163" spans="1:7">
      <c r="A163" s="205" t="s">
        <v>519</v>
      </c>
      <c r="B163" s="206"/>
      <c r="C163" s="43"/>
      <c r="D163" s="44"/>
      <c r="E163" s="45"/>
      <c r="F163" s="47"/>
      <c r="G163" s="53">
        <f>SUM(G164:G168)</f>
        <v>0</v>
      </c>
    </row>
    <row r="164" spans="1:7">
      <c r="A164" s="1">
        <v>1</v>
      </c>
      <c r="B164" s="4" t="s">
        <v>226</v>
      </c>
      <c r="C164" s="4" t="s">
        <v>227</v>
      </c>
      <c r="D164" s="1" t="s">
        <v>75</v>
      </c>
      <c r="E164" s="5">
        <v>15</v>
      </c>
      <c r="F164" s="12"/>
      <c r="G164" s="12">
        <f t="shared" ref="G164:G168" si="14">E164*F164</f>
        <v>0</v>
      </c>
    </row>
    <row r="165" spans="1:7" ht="30">
      <c r="A165" s="1">
        <v>2</v>
      </c>
      <c r="B165" s="4" t="s">
        <v>228</v>
      </c>
      <c r="C165" s="4" t="s">
        <v>229</v>
      </c>
      <c r="D165" s="1" t="s">
        <v>75</v>
      </c>
      <c r="E165" s="5">
        <v>42</v>
      </c>
      <c r="F165" s="12"/>
      <c r="G165" s="12">
        <f t="shared" si="14"/>
        <v>0</v>
      </c>
    </row>
    <row r="166" spans="1:7">
      <c r="A166" s="1">
        <v>3</v>
      </c>
      <c r="B166" s="4" t="s">
        <v>230</v>
      </c>
      <c r="C166" s="4" t="s">
        <v>231</v>
      </c>
      <c r="D166" s="1" t="s">
        <v>75</v>
      </c>
      <c r="E166" s="5">
        <v>14</v>
      </c>
      <c r="F166" s="12"/>
      <c r="G166" s="12">
        <f t="shared" si="14"/>
        <v>0</v>
      </c>
    </row>
    <row r="167" spans="1:7">
      <c r="A167" s="1">
        <v>4</v>
      </c>
      <c r="B167" s="4" t="s">
        <v>232</v>
      </c>
      <c r="C167" s="4" t="s">
        <v>233</v>
      </c>
      <c r="D167" s="1" t="s">
        <v>75</v>
      </c>
      <c r="E167" s="5">
        <v>51</v>
      </c>
      <c r="F167" s="12"/>
      <c r="G167" s="12">
        <f t="shared" si="14"/>
        <v>0</v>
      </c>
    </row>
    <row r="168" spans="1:7" ht="30">
      <c r="A168" s="1">
        <v>5</v>
      </c>
      <c r="B168" s="4" t="s">
        <v>234</v>
      </c>
      <c r="C168" s="4" t="s">
        <v>235</v>
      </c>
      <c r="D168" s="1" t="s">
        <v>22</v>
      </c>
      <c r="E168" s="5">
        <v>1100</v>
      </c>
      <c r="F168" s="12"/>
      <c r="G168" s="12">
        <f t="shared" si="14"/>
        <v>0</v>
      </c>
    </row>
    <row r="169" spans="1:7">
      <c r="A169" s="205" t="s">
        <v>520</v>
      </c>
      <c r="B169" s="206"/>
      <c r="C169" s="43"/>
      <c r="D169" s="44"/>
      <c r="E169" s="45"/>
      <c r="F169" s="47"/>
      <c r="G169" s="47">
        <f>SUM(G170:G176)</f>
        <v>0</v>
      </c>
    </row>
    <row r="170" spans="1:7" ht="30">
      <c r="A170" s="1">
        <v>1</v>
      </c>
      <c r="B170" s="4" t="s">
        <v>236</v>
      </c>
      <c r="C170" s="4" t="s">
        <v>237</v>
      </c>
      <c r="D170" s="1" t="s">
        <v>22</v>
      </c>
      <c r="E170" s="5">
        <v>250</v>
      </c>
      <c r="F170" s="12"/>
      <c r="G170" s="12">
        <f t="shared" ref="G170:G176" si="15">E170*F170</f>
        <v>0</v>
      </c>
    </row>
    <row r="171" spans="1:7">
      <c r="A171" s="1">
        <v>2</v>
      </c>
      <c r="B171" s="4" t="s">
        <v>238</v>
      </c>
      <c r="C171" s="4" t="s">
        <v>239</v>
      </c>
      <c r="D171" s="1" t="s">
        <v>75</v>
      </c>
      <c r="E171" s="5">
        <v>4</v>
      </c>
      <c r="F171" s="12"/>
      <c r="G171" s="12">
        <f t="shared" si="15"/>
        <v>0</v>
      </c>
    </row>
    <row r="172" spans="1:7">
      <c r="A172" s="1">
        <v>3</v>
      </c>
      <c r="B172" s="4" t="s">
        <v>238</v>
      </c>
      <c r="C172" s="4" t="s">
        <v>240</v>
      </c>
      <c r="D172" s="1" t="s">
        <v>75</v>
      </c>
      <c r="E172" s="5">
        <v>4</v>
      </c>
      <c r="F172" s="12"/>
      <c r="G172" s="12">
        <f t="shared" si="15"/>
        <v>0</v>
      </c>
    </row>
    <row r="173" spans="1:7" ht="30">
      <c r="A173" s="1">
        <v>4</v>
      </c>
      <c r="B173" s="4" t="s">
        <v>241</v>
      </c>
      <c r="C173" s="4" t="s">
        <v>242</v>
      </c>
      <c r="D173" s="1" t="s">
        <v>22</v>
      </c>
      <c r="E173" s="5">
        <v>30</v>
      </c>
      <c r="F173" s="12"/>
      <c r="G173" s="12">
        <f t="shared" si="15"/>
        <v>0</v>
      </c>
    </row>
    <row r="174" spans="1:7" ht="30">
      <c r="A174" s="1">
        <v>5</v>
      </c>
      <c r="B174" s="4" t="s">
        <v>243</v>
      </c>
      <c r="C174" s="4" t="s">
        <v>244</v>
      </c>
      <c r="D174" s="1" t="s">
        <v>22</v>
      </c>
      <c r="E174" s="5">
        <v>10</v>
      </c>
      <c r="F174" s="12"/>
      <c r="G174" s="12">
        <f t="shared" si="15"/>
        <v>0</v>
      </c>
    </row>
    <row r="175" spans="1:7" ht="30">
      <c r="A175" s="1">
        <v>6</v>
      </c>
      <c r="B175" s="4" t="s">
        <v>243</v>
      </c>
      <c r="C175" s="4" t="s">
        <v>245</v>
      </c>
      <c r="D175" s="1" t="s">
        <v>22</v>
      </c>
      <c r="E175" s="5">
        <v>70</v>
      </c>
      <c r="F175" s="12"/>
      <c r="G175" s="12">
        <f t="shared" si="15"/>
        <v>0</v>
      </c>
    </row>
    <row r="176" spans="1:7" ht="17.25" customHeight="1">
      <c r="A176" s="1">
        <v>7</v>
      </c>
      <c r="B176" s="4" t="s">
        <v>246</v>
      </c>
      <c r="C176" s="4" t="s">
        <v>247</v>
      </c>
      <c r="D176" s="1" t="s">
        <v>75</v>
      </c>
      <c r="E176" s="5">
        <v>15</v>
      </c>
      <c r="F176" s="12"/>
      <c r="G176" s="12">
        <f t="shared" si="15"/>
        <v>0</v>
      </c>
    </row>
    <row r="177" spans="1:7">
      <c r="A177" s="205" t="s">
        <v>521</v>
      </c>
      <c r="B177" s="206"/>
      <c r="C177" s="43"/>
      <c r="D177" s="44"/>
      <c r="E177" s="45"/>
      <c r="F177" s="47"/>
      <c r="G177" s="47">
        <f>SUM(G178:G183)</f>
        <v>0</v>
      </c>
    </row>
    <row r="178" spans="1:7">
      <c r="A178" s="1">
        <v>1</v>
      </c>
      <c r="B178" s="4" t="s">
        <v>266</v>
      </c>
      <c r="C178" s="4" t="s">
        <v>267</v>
      </c>
      <c r="D178" s="1" t="s">
        <v>268</v>
      </c>
      <c r="E178" s="5">
        <v>1</v>
      </c>
      <c r="F178" s="12"/>
      <c r="G178" s="12">
        <f t="shared" ref="G178:G183" si="16">E178*F178</f>
        <v>0</v>
      </c>
    </row>
    <row r="179" spans="1:7">
      <c r="A179" s="1">
        <v>2</v>
      </c>
      <c r="B179" s="4" t="s">
        <v>266</v>
      </c>
      <c r="C179" s="4" t="s">
        <v>267</v>
      </c>
      <c r="D179" s="1" t="s">
        <v>268</v>
      </c>
      <c r="E179" s="5">
        <v>20</v>
      </c>
      <c r="F179" s="12"/>
      <c r="G179" s="12">
        <f t="shared" si="16"/>
        <v>0</v>
      </c>
    </row>
    <row r="180" spans="1:7" ht="30">
      <c r="A180" s="1">
        <v>3</v>
      </c>
      <c r="B180" s="4" t="s">
        <v>269</v>
      </c>
      <c r="C180" s="4" t="s">
        <v>270</v>
      </c>
      <c r="D180" s="1" t="s">
        <v>268</v>
      </c>
      <c r="E180" s="5">
        <v>10</v>
      </c>
      <c r="F180" s="12"/>
      <c r="G180" s="12">
        <f t="shared" si="16"/>
        <v>0</v>
      </c>
    </row>
    <row r="181" spans="1:7">
      <c r="A181" s="1">
        <v>4</v>
      </c>
      <c r="B181" s="4" t="s">
        <v>271</v>
      </c>
      <c r="C181" s="4" t="s">
        <v>272</v>
      </c>
      <c r="D181" s="1" t="s">
        <v>273</v>
      </c>
      <c r="E181" s="5">
        <v>5</v>
      </c>
      <c r="F181" s="12"/>
      <c r="G181" s="12">
        <f t="shared" si="16"/>
        <v>0</v>
      </c>
    </row>
    <row r="182" spans="1:7">
      <c r="A182" s="1">
        <v>5</v>
      </c>
      <c r="B182" s="4" t="s">
        <v>274</v>
      </c>
      <c r="C182" s="4" t="s">
        <v>275</v>
      </c>
      <c r="D182" s="1" t="s">
        <v>75</v>
      </c>
      <c r="E182" s="5">
        <v>3</v>
      </c>
      <c r="F182" s="12"/>
      <c r="G182" s="12">
        <f t="shared" si="16"/>
        <v>0</v>
      </c>
    </row>
    <row r="183" spans="1:7">
      <c r="A183" s="1">
        <v>6</v>
      </c>
      <c r="B183" s="4" t="s">
        <v>276</v>
      </c>
      <c r="C183" s="4" t="s">
        <v>277</v>
      </c>
      <c r="D183" s="1" t="s">
        <v>278</v>
      </c>
      <c r="E183" s="5">
        <v>2</v>
      </c>
      <c r="F183" s="12"/>
      <c r="G183" s="12">
        <f t="shared" si="16"/>
        <v>0</v>
      </c>
    </row>
    <row r="184" spans="1:7" ht="22.5" customHeight="1">
      <c r="A184" s="77"/>
      <c r="B184" s="61"/>
      <c r="C184" s="75" t="s">
        <v>353</v>
      </c>
      <c r="D184" s="103"/>
      <c r="E184" s="104" t="s">
        <v>341</v>
      </c>
      <c r="F184" s="105"/>
      <c r="G184" s="62">
        <f>SUM(G177,G169,G163,G148,G140)</f>
        <v>0</v>
      </c>
    </row>
    <row r="185" spans="1:7" ht="10.5" customHeight="1">
      <c r="A185" s="38"/>
      <c r="B185" s="39"/>
      <c r="C185" s="39"/>
      <c r="D185" s="40"/>
      <c r="E185" s="41"/>
      <c r="F185" s="121"/>
      <c r="G185" s="42"/>
    </row>
    <row r="186" spans="1:7" ht="22.5" customHeight="1">
      <c r="A186" s="183" t="s">
        <v>526</v>
      </c>
      <c r="B186" s="184"/>
      <c r="C186" s="54"/>
      <c r="D186" s="55"/>
      <c r="E186" s="56"/>
      <c r="F186" s="57"/>
      <c r="G186" s="57"/>
    </row>
    <row r="187" spans="1:7" ht="44.25" customHeight="1">
      <c r="A187" s="208" t="s">
        <v>523</v>
      </c>
      <c r="B187" s="209"/>
      <c r="C187" s="43"/>
      <c r="D187" s="44"/>
      <c r="E187" s="45"/>
      <c r="F187" s="47"/>
      <c r="G187" s="53">
        <f>SUM(G188:G195)</f>
        <v>0</v>
      </c>
    </row>
    <row r="188" spans="1:7">
      <c r="A188" s="1">
        <v>1</v>
      </c>
      <c r="B188" s="4" t="s">
        <v>279</v>
      </c>
      <c r="C188" s="4" t="s">
        <v>280</v>
      </c>
      <c r="D188" s="1" t="s">
        <v>30</v>
      </c>
      <c r="E188" s="5">
        <v>1</v>
      </c>
      <c r="F188" s="12"/>
      <c r="G188" s="12">
        <f t="shared" ref="G188:G195" si="17">E188*F188</f>
        <v>0</v>
      </c>
    </row>
    <row r="189" spans="1:7">
      <c r="A189" s="1">
        <v>2</v>
      </c>
      <c r="B189" s="4" t="s">
        <v>281</v>
      </c>
      <c r="C189" s="4" t="s">
        <v>282</v>
      </c>
      <c r="D189" s="1" t="s">
        <v>6</v>
      </c>
      <c r="E189" s="5">
        <v>1</v>
      </c>
      <c r="F189" s="12"/>
      <c r="G189" s="12">
        <f t="shared" si="17"/>
        <v>0</v>
      </c>
    </row>
    <row r="190" spans="1:7">
      <c r="A190" s="1">
        <v>3</v>
      </c>
      <c r="B190" s="4" t="s">
        <v>283</v>
      </c>
      <c r="C190" s="4" t="s">
        <v>284</v>
      </c>
      <c r="D190" s="1" t="s">
        <v>30</v>
      </c>
      <c r="E190" s="5">
        <v>1</v>
      </c>
      <c r="F190" s="12"/>
      <c r="G190" s="12">
        <f t="shared" si="17"/>
        <v>0</v>
      </c>
    </row>
    <row r="191" spans="1:7" ht="16.5" customHeight="1">
      <c r="A191" s="1">
        <v>4</v>
      </c>
      <c r="B191" s="4" t="s">
        <v>285</v>
      </c>
      <c r="C191" s="4" t="s">
        <v>286</v>
      </c>
      <c r="D191" s="1" t="s">
        <v>6</v>
      </c>
      <c r="E191" s="5">
        <v>1</v>
      </c>
      <c r="F191" s="12"/>
      <c r="G191" s="12">
        <f t="shared" si="17"/>
        <v>0</v>
      </c>
    </row>
    <row r="192" spans="1:7" ht="45">
      <c r="A192" s="1">
        <v>5</v>
      </c>
      <c r="B192" s="4" t="s">
        <v>287</v>
      </c>
      <c r="C192" s="4" t="s">
        <v>288</v>
      </c>
      <c r="D192" s="1" t="s">
        <v>22</v>
      </c>
      <c r="E192" s="5">
        <v>30</v>
      </c>
      <c r="F192" s="12"/>
      <c r="G192" s="12">
        <f t="shared" si="17"/>
        <v>0</v>
      </c>
    </row>
    <row r="193" spans="1:7" ht="45">
      <c r="A193" s="1">
        <v>6</v>
      </c>
      <c r="B193" s="4" t="s">
        <v>289</v>
      </c>
      <c r="C193" s="4" t="s">
        <v>290</v>
      </c>
      <c r="D193" s="1" t="s">
        <v>30</v>
      </c>
      <c r="E193" s="5">
        <v>1</v>
      </c>
      <c r="F193" s="12"/>
      <c r="G193" s="12">
        <f t="shared" si="17"/>
        <v>0</v>
      </c>
    </row>
    <row r="194" spans="1:7">
      <c r="A194" s="1">
        <v>7</v>
      </c>
      <c r="B194" s="4" t="s">
        <v>291</v>
      </c>
      <c r="C194" s="4" t="s">
        <v>292</v>
      </c>
      <c r="D194" s="1" t="s">
        <v>293</v>
      </c>
      <c r="E194" s="5">
        <v>2</v>
      </c>
      <c r="F194" s="12"/>
      <c r="G194" s="12">
        <f t="shared" si="17"/>
        <v>0</v>
      </c>
    </row>
    <row r="195" spans="1:7">
      <c r="A195" s="1">
        <v>8</v>
      </c>
      <c r="B195" s="4" t="s">
        <v>294</v>
      </c>
      <c r="C195" s="4" t="s">
        <v>295</v>
      </c>
      <c r="D195" s="1" t="s">
        <v>30</v>
      </c>
      <c r="E195" s="5">
        <v>1</v>
      </c>
      <c r="F195" s="12"/>
      <c r="G195" s="12">
        <f t="shared" si="17"/>
        <v>0</v>
      </c>
    </row>
    <row r="196" spans="1:7" ht="33" customHeight="1">
      <c r="A196" s="208" t="s">
        <v>524</v>
      </c>
      <c r="B196" s="209"/>
      <c r="C196" s="43"/>
      <c r="D196" s="44"/>
      <c r="E196" s="45"/>
      <c r="F196" s="47"/>
      <c r="G196" s="53">
        <f>SUM(G197:G214)</f>
        <v>0</v>
      </c>
    </row>
    <row r="197" spans="1:7">
      <c r="A197" s="1">
        <v>1</v>
      </c>
      <c r="B197" s="4" t="s">
        <v>228</v>
      </c>
      <c r="C197" s="4" t="s">
        <v>296</v>
      </c>
      <c r="D197" s="1" t="s">
        <v>30</v>
      </c>
      <c r="E197" s="5">
        <v>12</v>
      </c>
      <c r="F197" s="12"/>
      <c r="G197" s="12">
        <f t="shared" ref="G197:G214" si="18">E197*F197</f>
        <v>0</v>
      </c>
    </row>
    <row r="198" spans="1:7" ht="30">
      <c r="A198" s="1">
        <v>2</v>
      </c>
      <c r="B198" s="4" t="s">
        <v>234</v>
      </c>
      <c r="C198" s="4" t="s">
        <v>297</v>
      </c>
      <c r="D198" s="1" t="s">
        <v>22</v>
      </c>
      <c r="E198" s="5">
        <v>100</v>
      </c>
      <c r="F198" s="12"/>
      <c r="G198" s="12">
        <f t="shared" si="18"/>
        <v>0</v>
      </c>
    </row>
    <row r="199" spans="1:7" ht="30">
      <c r="A199" s="1">
        <v>3</v>
      </c>
      <c r="B199" s="4" t="s">
        <v>298</v>
      </c>
      <c r="C199" s="4" t="s">
        <v>299</v>
      </c>
      <c r="D199" s="1" t="s">
        <v>22</v>
      </c>
      <c r="E199" s="5">
        <v>10</v>
      </c>
      <c r="F199" s="12"/>
      <c r="G199" s="12">
        <f t="shared" si="18"/>
        <v>0</v>
      </c>
    </row>
    <row r="200" spans="1:7" ht="30">
      <c r="A200" s="1">
        <v>4</v>
      </c>
      <c r="B200" s="4" t="s">
        <v>298</v>
      </c>
      <c r="C200" s="4" t="s">
        <v>300</v>
      </c>
      <c r="D200" s="1" t="s">
        <v>22</v>
      </c>
      <c r="E200" s="5">
        <v>30</v>
      </c>
      <c r="F200" s="12"/>
      <c r="G200" s="12">
        <f t="shared" si="18"/>
        <v>0</v>
      </c>
    </row>
    <row r="201" spans="1:7" ht="45">
      <c r="A201" s="1">
        <v>5</v>
      </c>
      <c r="B201" s="4" t="s">
        <v>287</v>
      </c>
      <c r="C201" s="4" t="s">
        <v>301</v>
      </c>
      <c r="D201" s="1" t="s">
        <v>22</v>
      </c>
      <c r="E201" s="5">
        <v>290</v>
      </c>
      <c r="F201" s="12"/>
      <c r="G201" s="12">
        <f t="shared" si="18"/>
        <v>0</v>
      </c>
    </row>
    <row r="202" spans="1:7" ht="45">
      <c r="A202" s="1">
        <v>6</v>
      </c>
      <c r="B202" s="4" t="s">
        <v>302</v>
      </c>
      <c r="C202" s="4" t="s">
        <v>303</v>
      </c>
      <c r="D202" s="1" t="s">
        <v>22</v>
      </c>
      <c r="E202" s="5">
        <v>70</v>
      </c>
      <c r="F202" s="12"/>
      <c r="G202" s="12">
        <f t="shared" si="18"/>
        <v>0</v>
      </c>
    </row>
    <row r="203" spans="1:7">
      <c r="A203" s="1">
        <v>7</v>
      </c>
      <c r="B203" s="4" t="s">
        <v>304</v>
      </c>
      <c r="C203" s="4" t="s">
        <v>305</v>
      </c>
      <c r="D203" s="1" t="s">
        <v>30</v>
      </c>
      <c r="E203" s="5">
        <v>9</v>
      </c>
      <c r="F203" s="12"/>
      <c r="G203" s="12">
        <f t="shared" si="18"/>
        <v>0</v>
      </c>
    </row>
    <row r="204" spans="1:7" ht="45">
      <c r="A204" s="1">
        <v>8</v>
      </c>
      <c r="B204" s="4" t="s">
        <v>306</v>
      </c>
      <c r="C204" s="4" t="s">
        <v>307</v>
      </c>
      <c r="D204" s="1" t="s">
        <v>30</v>
      </c>
      <c r="E204" s="5">
        <v>3</v>
      </c>
      <c r="F204" s="12"/>
      <c r="G204" s="12">
        <f t="shared" si="18"/>
        <v>0</v>
      </c>
    </row>
    <row r="205" spans="1:7" ht="45">
      <c r="A205" s="1">
        <v>9</v>
      </c>
      <c r="B205" s="4" t="s">
        <v>306</v>
      </c>
      <c r="C205" s="4" t="s">
        <v>308</v>
      </c>
      <c r="D205" s="1" t="s">
        <v>30</v>
      </c>
      <c r="E205" s="5">
        <v>6</v>
      </c>
      <c r="F205" s="12"/>
      <c r="G205" s="12">
        <f t="shared" si="18"/>
        <v>0</v>
      </c>
    </row>
    <row r="206" spans="1:7" ht="30">
      <c r="A206" s="1">
        <v>10</v>
      </c>
      <c r="B206" s="4" t="s">
        <v>309</v>
      </c>
      <c r="C206" s="4" t="s">
        <v>310</v>
      </c>
      <c r="D206" s="1" t="s">
        <v>75</v>
      </c>
      <c r="E206" s="5">
        <v>36</v>
      </c>
      <c r="F206" s="12"/>
      <c r="G206" s="12">
        <f t="shared" si="18"/>
        <v>0</v>
      </c>
    </row>
    <row r="207" spans="1:7" ht="30">
      <c r="A207" s="1">
        <v>11</v>
      </c>
      <c r="B207" s="4" t="s">
        <v>205</v>
      </c>
      <c r="C207" s="4" t="s">
        <v>311</v>
      </c>
      <c r="D207" s="1" t="s">
        <v>30</v>
      </c>
      <c r="E207" s="5">
        <v>12</v>
      </c>
      <c r="F207" s="12"/>
      <c r="G207" s="12">
        <f t="shared" si="18"/>
        <v>0</v>
      </c>
    </row>
    <row r="208" spans="1:7" ht="30">
      <c r="A208" s="1">
        <v>12</v>
      </c>
      <c r="B208" s="4" t="s">
        <v>312</v>
      </c>
      <c r="C208" s="4" t="s">
        <v>313</v>
      </c>
      <c r="D208" s="1" t="s">
        <v>30</v>
      </c>
      <c r="E208" s="5">
        <v>36</v>
      </c>
      <c r="F208" s="12"/>
      <c r="G208" s="12">
        <f t="shared" si="18"/>
        <v>0</v>
      </c>
    </row>
    <row r="209" spans="1:7" ht="30">
      <c r="A209" s="1">
        <v>13</v>
      </c>
      <c r="B209" s="4" t="s">
        <v>314</v>
      </c>
      <c r="C209" s="4" t="s">
        <v>315</v>
      </c>
      <c r="D209" s="1" t="s">
        <v>316</v>
      </c>
      <c r="E209" s="5">
        <v>12</v>
      </c>
      <c r="F209" s="12"/>
      <c r="G209" s="12">
        <f t="shared" si="18"/>
        <v>0</v>
      </c>
    </row>
    <row r="210" spans="1:7" ht="30">
      <c r="A210" s="1">
        <v>14</v>
      </c>
      <c r="B210" s="4" t="s">
        <v>317</v>
      </c>
      <c r="C210" s="4" t="s">
        <v>318</v>
      </c>
      <c r="D210" s="1" t="s">
        <v>319</v>
      </c>
      <c r="E210" s="5">
        <v>24</v>
      </c>
      <c r="F210" s="12"/>
      <c r="G210" s="12">
        <f t="shared" si="18"/>
        <v>0</v>
      </c>
    </row>
    <row r="211" spans="1:7" ht="30">
      <c r="A211" s="1">
        <v>15</v>
      </c>
      <c r="B211" s="4" t="s">
        <v>320</v>
      </c>
      <c r="C211" s="4" t="s">
        <v>321</v>
      </c>
      <c r="D211" s="1" t="s">
        <v>278</v>
      </c>
      <c r="E211" s="5">
        <v>1</v>
      </c>
      <c r="F211" s="12"/>
      <c r="G211" s="12">
        <f t="shared" si="18"/>
        <v>0</v>
      </c>
    </row>
    <row r="212" spans="1:7" ht="30">
      <c r="A212" s="1">
        <v>16</v>
      </c>
      <c r="B212" s="4" t="s">
        <v>322</v>
      </c>
      <c r="C212" s="4" t="s">
        <v>323</v>
      </c>
      <c r="D212" s="1" t="s">
        <v>278</v>
      </c>
      <c r="E212" s="5">
        <v>11</v>
      </c>
      <c r="F212" s="12"/>
      <c r="G212" s="12">
        <f t="shared" si="18"/>
        <v>0</v>
      </c>
    </row>
    <row r="213" spans="1:7" ht="30">
      <c r="A213" s="1">
        <v>17</v>
      </c>
      <c r="B213" s="4" t="s">
        <v>324</v>
      </c>
      <c r="C213" s="4" t="s">
        <v>325</v>
      </c>
      <c r="D213" s="1" t="s">
        <v>278</v>
      </c>
      <c r="E213" s="5">
        <v>1</v>
      </c>
      <c r="F213" s="12"/>
      <c r="G213" s="12">
        <f t="shared" si="18"/>
        <v>0</v>
      </c>
    </row>
    <row r="214" spans="1:7" ht="30">
      <c r="A214" s="1">
        <v>18</v>
      </c>
      <c r="B214" s="4" t="s">
        <v>326</v>
      </c>
      <c r="C214" s="4" t="s">
        <v>327</v>
      </c>
      <c r="D214" s="1" t="s">
        <v>278</v>
      </c>
      <c r="E214" s="5">
        <v>11</v>
      </c>
      <c r="F214" s="12"/>
      <c r="G214" s="12">
        <f t="shared" si="18"/>
        <v>0</v>
      </c>
    </row>
    <row r="215" spans="1:7">
      <c r="A215" s="194" t="s">
        <v>525</v>
      </c>
      <c r="B215" s="194"/>
      <c r="C215" s="43"/>
      <c r="D215" s="44"/>
      <c r="E215" s="45"/>
      <c r="F215" s="47"/>
      <c r="G215" s="47">
        <f>SUM(G216:G218)</f>
        <v>0</v>
      </c>
    </row>
    <row r="216" spans="1:7">
      <c r="A216" s="1">
        <v>1</v>
      </c>
      <c r="B216" s="4" t="s">
        <v>328</v>
      </c>
      <c r="C216" s="4" t="s">
        <v>329</v>
      </c>
      <c r="D216" s="1" t="s">
        <v>30</v>
      </c>
      <c r="E216" s="5">
        <v>1</v>
      </c>
      <c r="F216" s="12"/>
      <c r="G216" s="12">
        <f t="shared" ref="G216:G218" si="19">E216*F216</f>
        <v>0</v>
      </c>
    </row>
    <row r="217" spans="1:7" ht="19.5" customHeight="1">
      <c r="A217" s="1">
        <v>2</v>
      </c>
      <c r="B217" s="4" t="s">
        <v>328</v>
      </c>
      <c r="C217" s="4" t="s">
        <v>330</v>
      </c>
      <c r="D217" s="1" t="s">
        <v>30</v>
      </c>
      <c r="E217" s="5">
        <v>1</v>
      </c>
      <c r="F217" s="12"/>
      <c r="G217" s="12">
        <f t="shared" si="19"/>
        <v>0</v>
      </c>
    </row>
    <row r="218" spans="1:7">
      <c r="A218" s="1">
        <v>3</v>
      </c>
      <c r="B218" s="128" t="s">
        <v>370</v>
      </c>
      <c r="C218" s="4" t="s">
        <v>331</v>
      </c>
      <c r="D218" s="1" t="s">
        <v>6</v>
      </c>
      <c r="E218" s="5">
        <v>1</v>
      </c>
      <c r="F218" s="12"/>
      <c r="G218" s="12">
        <f t="shared" si="19"/>
        <v>0</v>
      </c>
    </row>
    <row r="219" spans="1:7" ht="26.25" customHeight="1">
      <c r="A219" s="158"/>
      <c r="B219" s="159"/>
      <c r="C219" s="75" t="s">
        <v>345</v>
      </c>
      <c r="D219" s="90"/>
      <c r="E219" s="91" t="s">
        <v>341</v>
      </c>
      <c r="F219" s="93"/>
      <c r="G219" s="60">
        <f>SUM(G215,G196,G187)</f>
        <v>0</v>
      </c>
    </row>
    <row r="220" spans="1:7" ht="35.25" customHeight="1">
      <c r="A220" s="210" t="s">
        <v>559</v>
      </c>
      <c r="B220" s="211"/>
      <c r="C220" s="212"/>
      <c r="D220" s="207">
        <f>SUM(G219,G184,G137,G111,G68,G83)</f>
        <v>0</v>
      </c>
      <c r="E220" s="204"/>
      <c r="F220" s="204"/>
      <c r="G220" s="204"/>
    </row>
    <row r="221" spans="1:7">
      <c r="E221" s="10"/>
    </row>
    <row r="222" spans="1:7">
      <c r="E222" s="140" t="s">
        <v>394</v>
      </c>
    </row>
    <row r="223" spans="1:7" ht="45">
      <c r="E223" s="139" t="s">
        <v>395</v>
      </c>
    </row>
    <row r="224" spans="1:7">
      <c r="E224" s="10"/>
    </row>
    <row r="225" spans="5:5">
      <c r="E225" s="10"/>
    </row>
    <row r="226" spans="5:5">
      <c r="E226" s="10"/>
    </row>
    <row r="227" spans="5:5">
      <c r="E227" s="10"/>
    </row>
    <row r="228" spans="5:5">
      <c r="E228" s="10"/>
    </row>
    <row r="229" spans="5:5">
      <c r="E229" s="10"/>
    </row>
    <row r="230" spans="5:5">
      <c r="E230" s="10"/>
    </row>
    <row r="231" spans="5:5">
      <c r="E231" s="10"/>
    </row>
    <row r="232" spans="5:5">
      <c r="E232" s="10"/>
    </row>
    <row r="233" spans="5:5">
      <c r="E233" s="10"/>
    </row>
    <row r="234" spans="5:5">
      <c r="E234" s="10"/>
    </row>
    <row r="235" spans="5:5">
      <c r="E235" s="10"/>
    </row>
  </sheetData>
  <mergeCells count="23">
    <mergeCell ref="A113:B113"/>
    <mergeCell ref="A139:C139"/>
    <mergeCell ref="A4:B4"/>
    <mergeCell ref="A16:B16"/>
    <mergeCell ref="A23:B23"/>
    <mergeCell ref="A28:B28"/>
    <mergeCell ref="A41:G41"/>
    <mergeCell ref="D220:G220"/>
    <mergeCell ref="A215:B215"/>
    <mergeCell ref="A35:B35"/>
    <mergeCell ref="A40:B40"/>
    <mergeCell ref="A55:B55"/>
    <mergeCell ref="A187:B187"/>
    <mergeCell ref="A196:B196"/>
    <mergeCell ref="A140:B140"/>
    <mergeCell ref="A148:B148"/>
    <mergeCell ref="A163:B163"/>
    <mergeCell ref="A169:B169"/>
    <mergeCell ref="A177:B177"/>
    <mergeCell ref="A220:C220"/>
    <mergeCell ref="A71:B71"/>
    <mergeCell ref="A70:B70"/>
    <mergeCell ref="A85:B85"/>
  </mergeCells>
  <printOptions horizontalCentered="1"/>
  <pageMargins left="0.39370078740157483" right="0.19685039370078741" top="0.6692913385826772" bottom="0.62992125984251968" header="0.31496062992125984" footer="0.31496062992125984"/>
  <pageSetup paperSize="9" scale="97" orientation="landscape" r:id="rId1"/>
  <headerFooter>
    <oddHeader xml:space="preserve">&amp;L&amp;14Kosztorys ofertowy&amp;CPrzebudowa budynku </oddHeader>
    <oddFooter>&amp;L&amp;D&amp;R&amp;P/&amp;N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7</vt:i4>
      </vt:variant>
    </vt:vector>
  </HeadingPairs>
  <TitlesOfParts>
    <vt:vector size="10" baseType="lpstr">
      <vt:lpstr>Opis - str 1</vt:lpstr>
      <vt:lpstr>termomodernizacja-str 2</vt:lpstr>
      <vt:lpstr>przebudowa-str 3</vt:lpstr>
      <vt:lpstr>'Opis - str 1'!_ftn1</vt:lpstr>
      <vt:lpstr>'Opis - str 1'!_ftnref1</vt:lpstr>
      <vt:lpstr>'Opis - str 1'!Obszar_wydruku</vt:lpstr>
      <vt:lpstr>'przebudowa-str 3'!Obszar_wydruku</vt:lpstr>
      <vt:lpstr>'termomodernizacja-str 2'!Obszar_wydruku</vt:lpstr>
      <vt:lpstr>'przebudowa-str 3'!Tytuły_wydruku</vt:lpstr>
      <vt:lpstr>'termomodernizacja-str 2'!Tytuły_wydruku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c:creator>
  <cp:lastModifiedBy>Grażyna Stańczak</cp:lastModifiedBy>
  <cp:lastPrinted>2017-01-17T13:52:02Z</cp:lastPrinted>
  <dcterms:created xsi:type="dcterms:W3CDTF">2016-11-30T19:34:27Z</dcterms:created>
  <dcterms:modified xsi:type="dcterms:W3CDTF">2017-01-17T13:52:27Z</dcterms:modified>
</cp:coreProperties>
</file>