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2_BUDOWY REALIZOWANE\1_Świetlice\JAGODKA\PRZETARG\"/>
    </mc:Choice>
  </mc:AlternateContent>
  <bookViews>
    <workbookView xWindow="120" yWindow="45" windowWidth="20400" windowHeight="7995" activeTab="1"/>
  </bookViews>
  <sheets>
    <sheet name="Opis - str 1" sheetId="3" r:id="rId1"/>
    <sheet name="przebudowa" sheetId="2" r:id="rId2"/>
    <sheet name="termomodernizacja" sheetId="1" r:id="rId3"/>
  </sheets>
  <externalReferences>
    <externalReference r:id="rId4"/>
  </externalReferences>
  <definedNames>
    <definedName name="_ftn1" localSheetId="0">'Opis - str 1'!$C$42</definedName>
    <definedName name="_ftnref1" localSheetId="0">'Opis - str 1'!$C$21</definedName>
    <definedName name="_xlnm.Print_Area" localSheetId="0">'Opis - str 1'!$A$1:$E$38</definedName>
    <definedName name="_xlnm.Print_Area" localSheetId="1">przebudowa!$A$2:$G$260</definedName>
    <definedName name="_xlnm.Print_Area" localSheetId="2">termomodernizacja!$A$3:$G$145</definedName>
    <definedName name="_xlnm.Print_Titles" localSheetId="1">przebudowa!$2:$2</definedName>
    <definedName name="_xlnm.Print_Titles" localSheetId="2">termomodernizacja!$3:$3</definedName>
  </definedNames>
  <calcPr calcId="152511"/>
</workbook>
</file>

<file path=xl/calcChain.xml><?xml version="1.0" encoding="utf-8"?>
<calcChain xmlns="http://schemas.openxmlformats.org/spreadsheetml/2006/main">
  <c r="G171" i="2" l="1"/>
  <c r="G253" i="2" l="1"/>
  <c r="G100" i="2" l="1"/>
  <c r="G252" i="2" l="1"/>
  <c r="G251" i="2"/>
  <c r="G250" i="2" l="1"/>
  <c r="G204" i="2"/>
  <c r="G105" i="1"/>
  <c r="G117" i="2"/>
  <c r="G194" i="2" l="1"/>
  <c r="G36" i="2"/>
  <c r="G67" i="2"/>
  <c r="G94" i="2"/>
  <c r="G234" i="2"/>
  <c r="G170" i="2"/>
  <c r="G169" i="2"/>
  <c r="G167" i="2"/>
  <c r="G166" i="2"/>
  <c r="G37" i="2"/>
  <c r="E52" i="2"/>
  <c r="G52" i="2" s="1"/>
  <c r="E53" i="2"/>
  <c r="G53" i="2" s="1"/>
  <c r="E48" i="2"/>
  <c r="E47" i="2"/>
  <c r="G47" i="2" s="1"/>
  <c r="E55" i="2"/>
  <c r="G146" i="2"/>
  <c r="G145" i="2"/>
  <c r="G144" i="2"/>
  <c r="G59" i="2"/>
  <c r="G60" i="2"/>
  <c r="G61" i="2"/>
  <c r="G62" i="2"/>
  <c r="G63" i="2"/>
  <c r="G64" i="2"/>
  <c r="G58" i="2"/>
  <c r="G46" i="2"/>
  <c r="G49" i="2"/>
  <c r="G50" i="2"/>
  <c r="G51" i="2"/>
  <c r="G54" i="2"/>
  <c r="G31" i="2"/>
  <c r="G32" i="2"/>
  <c r="G33" i="2"/>
  <c r="G34" i="2"/>
  <c r="G35" i="2"/>
  <c r="G23" i="2"/>
  <c r="G24" i="2"/>
  <c r="G25" i="2"/>
  <c r="G26" i="2"/>
  <c r="G27" i="2"/>
  <c r="G28" i="2"/>
  <c r="G7" i="2"/>
  <c r="G8" i="2"/>
  <c r="G9" i="2"/>
  <c r="G10" i="2"/>
  <c r="G11" i="2"/>
  <c r="G12" i="2"/>
  <c r="G13" i="2"/>
  <c r="G15" i="2"/>
  <c r="G16" i="2"/>
  <c r="G17" i="2"/>
  <c r="G18" i="2"/>
  <c r="E106" i="2"/>
  <c r="E105" i="2"/>
  <c r="E104" i="2"/>
  <c r="E103" i="2"/>
  <c r="E102" i="2"/>
  <c r="E20" i="2"/>
  <c r="G20" i="2" s="1"/>
  <c r="E19" i="2"/>
  <c r="G19" i="2" s="1"/>
  <c r="E41" i="2"/>
  <c r="E14" i="2"/>
  <c r="G14" i="2" s="1"/>
  <c r="G47" i="1"/>
  <c r="G168" i="2" l="1"/>
  <c r="G165" i="2"/>
  <c r="E56" i="2"/>
  <c r="G56" i="2" s="1"/>
  <c r="G57" i="2"/>
  <c r="E69" i="2"/>
  <c r="E68" i="2"/>
  <c r="G223" i="2"/>
  <c r="G220" i="2"/>
  <c r="G218" i="2"/>
  <c r="G217" i="2"/>
  <c r="G202" i="2"/>
  <c r="G201" i="2"/>
  <c r="G200" i="2"/>
  <c r="G133" i="2"/>
  <c r="G134" i="2"/>
  <c r="G135" i="2"/>
  <c r="G136" i="2"/>
  <c r="G137" i="2"/>
  <c r="G138" i="2"/>
  <c r="G139" i="2"/>
  <c r="G140" i="2"/>
  <c r="G141" i="2"/>
  <c r="G142" i="2"/>
  <c r="G143" i="2"/>
  <c r="G147" i="2"/>
  <c r="G148" i="2"/>
  <c r="G132" i="2"/>
  <c r="G151" i="2"/>
  <c r="G152" i="2"/>
  <c r="G153" i="2"/>
  <c r="G154" i="2"/>
  <c r="G155" i="2"/>
  <c r="G150" i="2"/>
  <c r="G157" i="2"/>
  <c r="G156" i="2" s="1"/>
  <c r="G149" i="2" l="1"/>
  <c r="G131" i="2"/>
  <c r="E159" i="2"/>
  <c r="E85" i="1"/>
  <c r="E83" i="1"/>
  <c r="G72" i="1"/>
  <c r="E54" i="1"/>
  <c r="G30" i="2" l="1"/>
  <c r="G29" i="2" s="1"/>
  <c r="G6" i="2"/>
  <c r="G5" i="2" s="1"/>
  <c r="G22" i="2"/>
  <c r="G21" i="2" s="1"/>
  <c r="G48" i="2"/>
  <c r="G45" i="2" s="1"/>
  <c r="G41" i="2"/>
  <c r="G40" i="2"/>
  <c r="G43" i="2"/>
  <c r="G44" i="2"/>
  <c r="G42" i="2"/>
  <c r="G66" i="2"/>
  <c r="G68" i="2"/>
  <c r="G69" i="2"/>
  <c r="G72" i="2"/>
  <c r="G73" i="2"/>
  <c r="G74" i="2"/>
  <c r="G75" i="2"/>
  <c r="G76" i="2"/>
  <c r="G77" i="2"/>
  <c r="G78" i="2"/>
  <c r="G79" i="2"/>
  <c r="G80" i="2"/>
  <c r="G81" i="2"/>
  <c r="G82" i="2"/>
  <c r="G83" i="2"/>
  <c r="G84" i="2"/>
  <c r="G85" i="2"/>
  <c r="G86" i="2"/>
  <c r="G87" i="2"/>
  <c r="G88" i="2"/>
  <c r="G89" i="2"/>
  <c r="G90" i="2"/>
  <c r="G91" i="2"/>
  <c r="G92" i="2"/>
  <c r="G93" i="2"/>
  <c r="G71" i="2"/>
  <c r="G98" i="2"/>
  <c r="G97" i="2"/>
  <c r="G102" i="2"/>
  <c r="G103" i="2"/>
  <c r="G104" i="2"/>
  <c r="G105" i="2"/>
  <c r="G106" i="2"/>
  <c r="G107" i="2"/>
  <c r="G101" i="2"/>
  <c r="G99" i="2" s="1"/>
  <c r="G185" i="2"/>
  <c r="G186" i="2"/>
  <c r="G187" i="2"/>
  <c r="G188" i="2"/>
  <c r="G189" i="2"/>
  <c r="G190" i="2"/>
  <c r="G191" i="2"/>
  <c r="G192" i="2"/>
  <c r="G193" i="2"/>
  <c r="G195" i="2"/>
  <c r="G196" i="2"/>
  <c r="G197" i="2"/>
  <c r="G198" i="2"/>
  <c r="G199" i="2"/>
  <c r="G203" i="2"/>
  <c r="G206" i="2"/>
  <c r="G207" i="2"/>
  <c r="G208" i="2"/>
  <c r="G209" i="2"/>
  <c r="G210" i="2"/>
  <c r="G211" i="2"/>
  <c r="G212" i="2"/>
  <c r="G213" i="2"/>
  <c r="G214" i="2"/>
  <c r="G215" i="2"/>
  <c r="G216" i="2"/>
  <c r="G219" i="2"/>
  <c r="G221" i="2"/>
  <c r="G222" i="2"/>
  <c r="G224" i="2"/>
  <c r="G226" i="2"/>
  <c r="G228" i="2"/>
  <c r="G229" i="2"/>
  <c r="G230" i="2"/>
  <c r="G231" i="2"/>
  <c r="G232" i="2"/>
  <c r="G233" i="2"/>
  <c r="G235" i="2"/>
  <c r="G236" i="2"/>
  <c r="G227" i="2"/>
  <c r="G238" i="2"/>
  <c r="G239" i="2"/>
  <c r="G240" i="2"/>
  <c r="G241" i="2"/>
  <c r="G242" i="2"/>
  <c r="G243" i="2"/>
  <c r="G244" i="2"/>
  <c r="G245" i="2"/>
  <c r="G246" i="2"/>
  <c r="G247" i="2"/>
  <c r="G248" i="2"/>
  <c r="G249" i="2"/>
  <c r="G184" i="2"/>
  <c r="G175" i="2"/>
  <c r="G176" i="2"/>
  <c r="G177" i="2"/>
  <c r="G178" i="2"/>
  <c r="G180" i="2"/>
  <c r="G181" i="2"/>
  <c r="G182" i="2"/>
  <c r="G174" i="2"/>
  <c r="G160" i="2"/>
  <c r="G161" i="2"/>
  <c r="G162" i="2"/>
  <c r="G159" i="2"/>
  <c r="G138" i="1"/>
  <c r="G137" i="1"/>
  <c r="G136" i="1"/>
  <c r="G135" i="1"/>
  <c r="G134" i="1"/>
  <c r="G133" i="1"/>
  <c r="G132" i="1"/>
  <c r="G131" i="1"/>
  <c r="G130" i="1"/>
  <c r="G129" i="1"/>
  <c r="G128" i="1"/>
  <c r="G127" i="1"/>
  <c r="G126" i="1"/>
  <c r="G125" i="1"/>
  <c r="G124" i="1"/>
  <c r="G123" i="1"/>
  <c r="G122" i="1"/>
  <c r="G121" i="1"/>
  <c r="G120" i="1"/>
  <c r="G119" i="1"/>
  <c r="G118" i="1"/>
  <c r="G117" i="1"/>
  <c r="G116" i="1"/>
  <c r="G115" i="1"/>
  <c r="G111" i="1"/>
  <c r="G110" i="1"/>
  <c r="G109" i="1"/>
  <c r="G119" i="2"/>
  <c r="G120" i="2"/>
  <c r="G121" i="2"/>
  <c r="G122" i="2"/>
  <c r="G123" i="2"/>
  <c r="G124" i="2"/>
  <c r="G125" i="2"/>
  <c r="G126" i="2"/>
  <c r="G127" i="2"/>
  <c r="G128" i="2"/>
  <c r="G129" i="2"/>
  <c r="G130" i="2"/>
  <c r="G112" i="2"/>
  <c r="G114" i="2"/>
  <c r="G115" i="2"/>
  <c r="G116" i="2"/>
  <c r="G111" i="2"/>
  <c r="E113" i="2"/>
  <c r="G113" i="2" s="1"/>
  <c r="G108" i="1"/>
  <c r="G107" i="1"/>
  <c r="G104" i="1"/>
  <c r="G103" i="1"/>
  <c r="G102" i="1"/>
  <c r="G101" i="1"/>
  <c r="G100" i="1"/>
  <c r="G99" i="1"/>
  <c r="G98" i="1"/>
  <c r="G97" i="1"/>
  <c r="G93" i="1"/>
  <c r="G92" i="1" s="1"/>
  <c r="G94" i="1" s="1"/>
  <c r="E89" i="1"/>
  <c r="G89" i="1" s="1"/>
  <c r="E88" i="1"/>
  <c r="G88" i="1" s="1"/>
  <c r="G87" i="1"/>
  <c r="G85" i="1"/>
  <c r="G83" i="1"/>
  <c r="G75" i="1"/>
  <c r="G71" i="1"/>
  <c r="G70" i="1"/>
  <c r="G69" i="1"/>
  <c r="G68" i="1"/>
  <c r="G67" i="1"/>
  <c r="G66" i="1"/>
  <c r="G65" i="1"/>
  <c r="G64" i="1"/>
  <c r="G63" i="1"/>
  <c r="G62" i="1"/>
  <c r="G61" i="1"/>
  <c r="G60" i="1"/>
  <c r="G59" i="1"/>
  <c r="E58" i="1"/>
  <c r="G58" i="1" s="1"/>
  <c r="G57" i="1"/>
  <c r="G56" i="1"/>
  <c r="G55" i="1"/>
  <c r="G54" i="1"/>
  <c r="G53" i="1"/>
  <c r="G52" i="1"/>
  <c r="E51" i="1"/>
  <c r="G51" i="1" s="1"/>
  <c r="G50" i="1"/>
  <c r="G49" i="1"/>
  <c r="E48" i="1"/>
  <c r="G48" i="1" s="1"/>
  <c r="G45" i="1"/>
  <c r="G44" i="1"/>
  <c r="G43" i="1"/>
  <c r="G42" i="1"/>
  <c r="G41" i="1"/>
  <c r="G40" i="1"/>
  <c r="G39" i="1"/>
  <c r="E38" i="1"/>
  <c r="G38" i="1" s="1"/>
  <c r="E37" i="1"/>
  <c r="G37" i="1" s="1"/>
  <c r="G36" i="1"/>
  <c r="E35" i="1"/>
  <c r="G35" i="1" s="1"/>
  <c r="G34" i="1"/>
  <c r="G33" i="1"/>
  <c r="E31" i="1"/>
  <c r="G31" i="1" s="1"/>
  <c r="G30" i="1"/>
  <c r="E29" i="1"/>
  <c r="G29" i="1" s="1"/>
  <c r="E28" i="1"/>
  <c r="G28" i="1" s="1"/>
  <c r="G27" i="1"/>
  <c r="G26" i="1"/>
  <c r="G24" i="1"/>
  <c r="G23" i="1"/>
  <c r="G22" i="1"/>
  <c r="G21" i="1"/>
  <c r="G20" i="1"/>
  <c r="G19" i="1"/>
  <c r="G18" i="1"/>
  <c r="G17" i="1"/>
  <c r="G16" i="1"/>
  <c r="G15" i="1"/>
  <c r="G14" i="1"/>
  <c r="G13" i="1"/>
  <c r="E12" i="1"/>
  <c r="G11" i="1"/>
  <c r="G10" i="1"/>
  <c r="G9" i="1"/>
  <c r="G8" i="1"/>
  <c r="G6" i="1"/>
  <c r="G96" i="1" l="1"/>
  <c r="G183" i="2"/>
  <c r="G110" i="2"/>
  <c r="G4" i="2"/>
  <c r="G70" i="2"/>
  <c r="G65" i="2"/>
  <c r="G39" i="2"/>
  <c r="G179" i="2"/>
  <c r="G225" i="2"/>
  <c r="G205" i="2"/>
  <c r="G173" i="2"/>
  <c r="G237" i="2"/>
  <c r="G25" i="1"/>
  <c r="G32" i="1"/>
  <c r="G112" i="1"/>
  <c r="G106" i="1"/>
  <c r="G96" i="2"/>
  <c r="G158" i="2"/>
  <c r="G5" i="1"/>
  <c r="G73" i="1"/>
  <c r="G12" i="1"/>
  <c r="G7" i="1" s="1"/>
  <c r="G118" i="2"/>
  <c r="G46" i="1"/>
  <c r="G254" i="2" l="1"/>
  <c r="G38" i="2"/>
  <c r="G163" i="2"/>
  <c r="G95" i="2"/>
  <c r="G139" i="1"/>
  <c r="G90" i="1"/>
  <c r="G108" i="2" l="1"/>
  <c r="G255" i="2" s="1"/>
  <c r="G140" i="1"/>
  <c r="G141" i="1" l="1"/>
  <c r="G142" i="1" s="1"/>
  <c r="D4" i="3"/>
  <c r="G256" i="2"/>
  <c r="G257" i="2" s="1"/>
  <c r="D5" i="3"/>
  <c r="D6" i="3" l="1"/>
  <c r="D7" i="3" s="1"/>
  <c r="D8" i="3" s="1"/>
</calcChain>
</file>

<file path=xl/sharedStrings.xml><?xml version="1.0" encoding="utf-8"?>
<sst xmlns="http://schemas.openxmlformats.org/spreadsheetml/2006/main" count="1493" uniqueCount="850">
  <si>
    <t>Lp.</t>
  </si>
  <si>
    <t>Podstawa</t>
  </si>
  <si>
    <t>Opis</t>
  </si>
  <si>
    <t>Jedn.
obm.</t>
  </si>
  <si>
    <t>Ilość</t>
  </si>
  <si>
    <t>Cena jedn.</t>
  </si>
  <si>
    <t>Wartość</t>
  </si>
  <si>
    <t>Rusztowania</t>
  </si>
  <si>
    <t>KNR-W 2-02 1609-01</t>
  </si>
  <si>
    <t>m2</t>
  </si>
  <si>
    <t>Rozbiórki</t>
  </si>
  <si>
    <t>KNR 4-01 0535-08</t>
  </si>
  <si>
    <t>Rozebranie obróbek blacharskich murów ogniowych,okapów,kołnierzy,gzymsów itp.z blachy nie nadającej się do użytku</t>
  </si>
  <si>
    <t>Analiza własna</t>
  </si>
  <si>
    <t>Rozebranie koszy z blachy stalowej 50x50x50cm</t>
  </si>
  <si>
    <t>szt</t>
  </si>
  <si>
    <t>KNR 4-01 0535-06</t>
  </si>
  <si>
    <t>Rozebranie rur spustowych z blachy nie nadającej się do użytku</t>
  </si>
  <si>
    <t>m</t>
  </si>
  <si>
    <t>analiza indywidualna</t>
  </si>
  <si>
    <t>Demontaż parapetów okiennych zewn.</t>
  </si>
  <si>
    <t>kpl</t>
  </si>
  <si>
    <t>kpl.</t>
  </si>
  <si>
    <t>KNR 4-01 0354-06</t>
  </si>
  <si>
    <t>Wykucie z muru stalowych krat okiennych o powierzchni do 1 m2</t>
  </si>
  <si>
    <t>szt.</t>
  </si>
  <si>
    <t>KNR 4-01 0354-07</t>
  </si>
  <si>
    <t>Wykucie z muru stalowych krat okiennych o powierzchni do 2 m2</t>
  </si>
  <si>
    <t>KNR 4-01 0354-08</t>
  </si>
  <si>
    <t>Wykucie z muru stalowych krat okiennych o powierzchni ponad 2 m2</t>
  </si>
  <si>
    <t>KNR 4-01 0336-01</t>
  </si>
  <si>
    <t>KNR 4-01 0354-03</t>
  </si>
  <si>
    <t>Wykucie z muru ościeżnic drewnianych i z PCV o pow.do 1 m2</t>
  </si>
  <si>
    <t>KNR 4-01 0354-04</t>
  </si>
  <si>
    <t>Wykucie z muru ościeżnic drewnianych i z PCV o powierzchni do 2 m2</t>
  </si>
  <si>
    <t>KNR 4-01 0354-05</t>
  </si>
  <si>
    <t>Wykucie z muru ościeżnic drewnianych i z PCV o powierzchni ponad 2 m2</t>
  </si>
  <si>
    <t>Wykucie z muru ościeżnic stalowych okiennych o powierzchni ponad 2 m2</t>
  </si>
  <si>
    <t>analiza ind.</t>
  </si>
  <si>
    <t>Wywiezienie gruzu spryzmowanego samochodami samowyładowczymi na odległość 15 km</t>
  </si>
  <si>
    <t>m3</t>
  </si>
  <si>
    <t>Wywiezienie blachy z rozbiórki samochodami skrzyniowymi</t>
  </si>
  <si>
    <t>kg</t>
  </si>
  <si>
    <t>Wywiezienie samochodami skrzyniowymi papy z rozbiórki wraz z opłatą za utylizację papy</t>
  </si>
  <si>
    <t>t</t>
  </si>
  <si>
    <t>Kominy ponad dachem</t>
  </si>
  <si>
    <t>KNR 4-01 0310-01</t>
  </si>
  <si>
    <t>Przemurowanie kominów z cegieł o objętości w jednym miejscu do 0.5 m3</t>
  </si>
  <si>
    <t>KNR 4-01 0735-02</t>
  </si>
  <si>
    <t>Wykonanie tynków zwykłych cementowo-wapiennych kat. III na kominach ponad dachem płaskim</t>
  </si>
  <si>
    <t>Gruntowanie podłoży  preparatem gruntującym pod farby silikonowe</t>
  </si>
  <si>
    <t>Malowanie tynków zewnętrznych farbą silikonową</t>
  </si>
  <si>
    <t xml:space="preserve">Nakrywy kominów </t>
  </si>
  <si>
    <t>KNR-W 4-01 0722-02 analogia</t>
  </si>
  <si>
    <t>Pokrycie nakryw kominowych warstwą izolacji p.wodnej</t>
  </si>
  <si>
    <t>Pokrycie dachu z ociepleniem</t>
  </si>
  <si>
    <t>Wykonanie spadków przy kominach ze styropianu XPS</t>
  </si>
  <si>
    <t>Ułożenie klinów 10x10cm ze styropianu XPS</t>
  </si>
  <si>
    <t>KNR-W 2-02 0504-02</t>
  </si>
  <si>
    <t>KNR-W 2-02 0504-03</t>
  </si>
  <si>
    <t>KNR 2-02 0510-03</t>
  </si>
  <si>
    <t>KNR 2-02 0510-04</t>
  </si>
  <si>
    <t>KNR 2-02 0508-09</t>
  </si>
  <si>
    <t xml:space="preserve">Zbiorniczki przy rynnach - z blachy ocynkowanej powlekanej </t>
  </si>
  <si>
    <t>KNR 2-02 0506-02</t>
  </si>
  <si>
    <t>Obróbki przy szer.w rozw.ponad 25cm - z blachy ocynkowanej [ blacha gr 0,6 mm ]</t>
  </si>
  <si>
    <t>Obróbki kominów - z blachy ocynkowanej [ blacha gr 0,6 mm ]</t>
  </si>
  <si>
    <t>Montaż aluminiowych listew zaciskowych na komniach</t>
  </si>
  <si>
    <t>Roboty ociepleniowe ścian zewnętrznych</t>
  </si>
  <si>
    <t>KNR 4-01 0701-05</t>
  </si>
  <si>
    <t>KNR 4-01 0354-13</t>
  </si>
  <si>
    <t>KNR 4-01 0726-03</t>
  </si>
  <si>
    <t>KNR 4-01 0322-02</t>
  </si>
  <si>
    <t>Obsadzenie kratek wentylacyjnych w ścianach z cegieł</t>
  </si>
  <si>
    <t>KNR 4-01 0705-01</t>
  </si>
  <si>
    <t>KNR 0-23 2611-01</t>
  </si>
  <si>
    <t>Przygotowanie starego podłoża pod docieplenie metodą lekką-mokrą - oczyszczenie mechaniczne i zmycie</t>
  </si>
  <si>
    <t>KNR 0-23 2611-02</t>
  </si>
  <si>
    <t>Przygotowanie starego podłoża pod docieplenie metodą lekką-mokrą - jednokrotne gruntowanie emulsją gruntującą</t>
  </si>
  <si>
    <t>KNR 0-28 2629-01</t>
  </si>
  <si>
    <t>Montaż listew startowych do podłoża z gazobetonu</t>
  </si>
  <si>
    <t>Wykonanie boni w styropianie</t>
  </si>
  <si>
    <t>KNR 0-23 2612-01</t>
  </si>
  <si>
    <t>KNR 0-23 2612-02</t>
  </si>
  <si>
    <t>Ocieplenie ścian budynków płytami styropianowymi - system BSO - przyklejenie płyt styropianowych do ościeży</t>
  </si>
  <si>
    <t>KNR 0-23 2612-05</t>
  </si>
  <si>
    <t>KNR 0-23 2612-08</t>
  </si>
  <si>
    <t>Ocieplenie ścian budynków płytami styropianowymi - system BSO - ochrona narożników wypukłych kątownikiem metalowym</t>
  </si>
  <si>
    <t>mb</t>
  </si>
  <si>
    <t>KNR 0-23 2612-06</t>
  </si>
  <si>
    <t>Ocieplenie ścian budynków płytami styropianowymi - system BSO - przyklejenie warstwy siatki na ścianach</t>
  </si>
  <si>
    <t>Ocieplenie ścian budynków płytami styropianowymi - system BSO - przyklejenie warstwy siatki na ścianach - dodatkowa warstwa</t>
  </si>
  <si>
    <t>KNR 0-23 2612-07</t>
  </si>
  <si>
    <t>Ocieplenie ścian budynków płytami styropianowymi - system BSO - przyklejenie warstwy siatki na ościeżach</t>
  </si>
  <si>
    <t>KNR 0-23 0931-01</t>
  </si>
  <si>
    <t>Wyprawa elewacyjna cienkowarstwowa z tynku mineralnego  gr. 2 mm wykonana ręcznie na uprzednio przygotowanym podłożu - nałożenie podkładowej masy tynkarskiej</t>
  </si>
  <si>
    <t>KNR 0-23 0931-04</t>
  </si>
  <si>
    <t>Wyprawa elewacyjna cienkowarstwowa z tynku mineralnego  gr. 2 mm wykonana ręcznie na uprzednio przygotowanym podłożu - ościeża o szer. do 30 cm</t>
  </si>
  <si>
    <t>Jednokrotne gruntowanie emulsją gruntującą - pod wyprawę malarską</t>
  </si>
  <si>
    <t>KNR-W 2-02 1519-01</t>
  </si>
  <si>
    <t>KNR 0-23 2611-02 analogia</t>
  </si>
  <si>
    <t>Jednokrotne gruntowanie emulsją gruntującą - cokół</t>
  </si>
  <si>
    <t>KNR 0-23 0933-02</t>
  </si>
  <si>
    <t>Wyprawa elew. cienkowarstwowa z akrylowych tynków dekor. o fakturze nakrapianej lub o fakturze rustykalnej gr. 3 mm wyk. ręcznie na uprzednio przyg. podłożu - ściany płaskie i powierzchnie poziome - cokół</t>
  </si>
  <si>
    <t>KNR 2-02 1219-08</t>
  </si>
  <si>
    <t>Montaż uchwytów do flag</t>
  </si>
  <si>
    <t>Wymiana okien i drzwi</t>
  </si>
  <si>
    <t>KNR-W 2-02 1018-02</t>
  </si>
  <si>
    <t>KNR-W 2-02 1018-05 analogia</t>
  </si>
  <si>
    <t>KNR-W 2-02 1203-05 analogia</t>
  </si>
  <si>
    <t>Osadzenie parapetów zewnętrznych z blachy powlekanej</t>
  </si>
  <si>
    <t>Instalacja co</t>
  </si>
  <si>
    <t>KNR 0-34 0107-02 z.o.3.4. 9902-01  z.o.3.1. 9903-1  analogia</t>
  </si>
  <si>
    <t xml:space="preserve">Izolacja rurociągów śr. 28-35 mm otulinami poliuretanowymi gr. 6 mm </t>
  </si>
  <si>
    <t>Instalacja odgromowa</t>
  </si>
  <si>
    <t>KNNR 9 0601-05</t>
  </si>
  <si>
    <t>Demontaż zwodów poziomych nienaprężanych instalacji odgromowej</t>
  </si>
  <si>
    <t>KNNR 9 0601-08</t>
  </si>
  <si>
    <t>Demontaż zwodów pionowych naprężanych instalacji odgromowej</t>
  </si>
  <si>
    <t>KNNR 5 0601-01</t>
  </si>
  <si>
    <t>Przewody instalacji odgromowej nienaprężane poziome mocowane na wspornikach obsadzanych</t>
  </si>
  <si>
    <t>KNNR 5 0611-11</t>
  </si>
  <si>
    <t>Łączenie przewodów instalacji odgromowej lub przewodów wyrównawczych z pręta o śr.do 10 mm na dachu</t>
  </si>
  <si>
    <t>KNNR 5 0609-03</t>
  </si>
  <si>
    <t>KNNR 5 0612-06</t>
  </si>
  <si>
    <t>Złącza kontrolne w instalacji odgromowej lub przewodach wyrównawczych - połączenie pręt-płaskownik</t>
  </si>
  <si>
    <t>KNR 5-08 0619-06</t>
  </si>
  <si>
    <t>Montaż złączy kontrolnych z połączeniem drut-płaskownik w instalacji uziemiającej i odgromowej</t>
  </si>
  <si>
    <t>KNR 5-08 0606-03</t>
  </si>
  <si>
    <t>Montaż zwodów pionowych naprężanych z pręta o śr.do 10 mm na uprzednio zainstalowanych wspornikach na ścianie</t>
  </si>
  <si>
    <t>Montaż ogniw fotowoltaicznych</t>
  </si>
  <si>
    <t>Analiza indywidualna</t>
  </si>
  <si>
    <t>Wymiana opraw oświetleniowych</t>
  </si>
  <si>
    <t xml:space="preserve">Demontaż opraw oświetleniowych </t>
  </si>
  <si>
    <t>Razem netto</t>
  </si>
  <si>
    <t>Podatek VAT</t>
  </si>
  <si>
    <t>Razem brutto</t>
  </si>
  <si>
    <t>Jedn.obm.</t>
  </si>
  <si>
    <t>Roboty rozbiórkowe</t>
  </si>
  <si>
    <t>1.1</t>
  </si>
  <si>
    <t>1.1.1</t>
  </si>
  <si>
    <t xml:space="preserve"> kalk. własna</t>
  </si>
  <si>
    <t>Demontaż istniejących kratek wentylacyjnych</t>
  </si>
  <si>
    <t>1.1.2</t>
  </si>
  <si>
    <t>Wykucie z muru ościeżnic drewnianych o pow.do 2 m2</t>
  </si>
  <si>
    <t>1.1.3</t>
  </si>
  <si>
    <t>KNR 4-01 0348-06</t>
  </si>
  <si>
    <t>Rozebranie ścianki grubości do 15 cm z bloczków lub płyt z betonu komórkowego na zaprawie cementowo-wapiennej</t>
  </si>
  <si>
    <t>1.1.4</t>
  </si>
  <si>
    <t>KNR 4-01 0329-03</t>
  </si>
  <si>
    <t>1.1.5</t>
  </si>
  <si>
    <t>Wzmocnienie filarka ceglanego - wzmocnienie kątownikami stalowymi 60x5 i przewiązkami z blachy 8x240 wraz ze skręceniem śrubami M10 [ skręcenie śrubami i zaklinowanie klinami z przysprawaniem przewiązek ]</t>
  </si>
  <si>
    <t>1.1.6</t>
  </si>
  <si>
    <t>KNR 4-01 0349-02 analogia</t>
  </si>
  <si>
    <t>Rozebranie ścian, filarów i kolumn z cegieł na zaprawie cementowo-wapiennej - murki zewnętrzne</t>
  </si>
  <si>
    <t>1.1.7</t>
  </si>
  <si>
    <t>KNR 4-01 0212-02</t>
  </si>
  <si>
    <t>Rozbiórka elementów konstrukcji betonowych niezbrojonych o grubości ponad 15 cm</t>
  </si>
  <si>
    <t>1.1.8</t>
  </si>
  <si>
    <t>Rozebranie ścian, filarów i kolumn z cegieł na zaprawie cementowo-wapiennej - rozbióka kominów</t>
  </si>
  <si>
    <t>1.1.9</t>
  </si>
  <si>
    <t>Wykucie otworów w ścianach z cegieł o grub. ponad 1/2ceg. na zaprawie wapiennej lub cementowo-wapiennej dla otworów drzwiowych i okiennych</t>
  </si>
  <si>
    <t>1.1.10</t>
  </si>
  <si>
    <t>1.1.11</t>
  </si>
  <si>
    <t>KNR 4-01 0346-03 analogia</t>
  </si>
  <si>
    <t>Wykucie gniazd o głębok. 1 ceg. w ścianach z cegieł na zaprawie cementowo-wapiennej dla belek nadprożowych</t>
  </si>
  <si>
    <t>gniazd.</t>
  </si>
  <si>
    <t>1.1.12</t>
  </si>
  <si>
    <t>1.1.13</t>
  </si>
  <si>
    <t>KNR 2-02 0126-05 analogia</t>
  </si>
  <si>
    <t>1.1.14</t>
  </si>
  <si>
    <t>Otwory w ścianach murowanych -ułożenie nadproży prefabrykowanych - L19 N/210</t>
  </si>
  <si>
    <t>1.1.15</t>
  </si>
  <si>
    <t>Otwory w ścianach murowanych -ułożenie nadproży prefabrykowanych - L19 N/240</t>
  </si>
  <si>
    <t>Otwory w ścianach murowanych - ułożenie podciągów z belek stalowych [ z wypełnieniem przestrzeni trawdoplastyczną zaprawą cementową, skręcenie śrubami i zaklinowanie klinami, przysprawaniem przewiązek oraz wyszpałdowaniem cegłą pełną ]</t>
  </si>
  <si>
    <t>Rozbiórka obudowy instalacji wewnętrznych w budynku</t>
  </si>
  <si>
    <t>KNR 4-01 0108-16</t>
  </si>
  <si>
    <t>Wywiezienie samochodami skrzyniowymi gruzu z rozbieranych konstrukcji - za każdy nast. 1 km</t>
  </si>
  <si>
    <t>KNR 4-01 0701-11</t>
  </si>
  <si>
    <t>Odbicie tynków wewn.z zaprawy cementowo-wapiennej na stropach płaskich,belkach,biegach i spocznikach schodów. o pow.odbicia ponad 5 m2</t>
  </si>
  <si>
    <t>1.2</t>
  </si>
  <si>
    <t>Rozbiórka okładzin</t>
  </si>
  <si>
    <t>1.2.1</t>
  </si>
  <si>
    <t>KNR 0-23 2611-01 analogia</t>
  </si>
  <si>
    <t>Przygotowanie starego podłoża pod nowe okładziny - oczyszczenie i zmycie [powierzchnie sufitów]</t>
  </si>
  <si>
    <t>1.2.2</t>
  </si>
  <si>
    <t>1.2.3</t>
  </si>
  <si>
    <t>KNR-W 4-01 0821-08</t>
  </si>
  <si>
    <t>Rozebranie okładziny ściennej z płytek ceramicznych</t>
  </si>
  <si>
    <t>1.2.4</t>
  </si>
  <si>
    <t>KNR 4-01 0701-05 analogia</t>
  </si>
  <si>
    <t>Odbicie tynków wewn.z zaprawy cementowo-wapiennej na ścianach,filarach,pilastrach o pow.odbicia ponad 5 m2</t>
  </si>
  <si>
    <t>1.2.5</t>
  </si>
  <si>
    <t>Przygotowanie starego podłoża pod nowe okładziny - oczyszczenie i zmycie [powierzchnie ścian]</t>
  </si>
  <si>
    <t>1.2.6</t>
  </si>
  <si>
    <t>KNR 4-04 0504-01</t>
  </si>
  <si>
    <t>1.2.7</t>
  </si>
  <si>
    <t>Wywiezienie samochodami samowyładowczym gruzu z rozbieranych konstrukcji na odległość do 1 km [ łącznie z opłatą za składowanie odpadów, elementy stalowe jako złom odpłatny nie podlegają kosztom wywozu ]</t>
  </si>
  <si>
    <t>Roboty wykończeniowe</t>
  </si>
  <si>
    <t>2.1</t>
  </si>
  <si>
    <t>Wykonanie okładzin sufitowych</t>
  </si>
  <si>
    <t>NNRNKB 202 1134-01 analogia</t>
  </si>
  <si>
    <t>(z.VII) Gruntowanie podłoży preparatami - powierzchnie poziome [ preparat gruntujący ]</t>
  </si>
  <si>
    <t>KNR-W 4-01 0715-10</t>
  </si>
  <si>
    <t>KNR 2-02 2009-04</t>
  </si>
  <si>
    <t>Tynki (gładzie) jednowarstw.wewn.gr.4 mm z gipsu szpachlow.wyk.ręcz.na stropach na podłożu z tynku</t>
  </si>
  <si>
    <t>KNR-W 2-02 1510-01</t>
  </si>
  <si>
    <t>Dwukrotne malowanie farbami emulsyjnymi powierzchni wewnętrznych - tynków gładkich bez gruntowania</t>
  </si>
  <si>
    <t>2.2</t>
  </si>
  <si>
    <t>Wykonanie okładzin ściennych</t>
  </si>
  <si>
    <t>KNR-W 4-01 0304-02</t>
  </si>
  <si>
    <t>Uzupełnienie ścian lub zamurowanie otworów w ścianach na zaprawie cementowo-wapiennej bloczkami z betonu komórkowego [ odm. 700, zaprawa cem-wap M 5 ]</t>
  </si>
  <si>
    <t>KNR 2-02 0121-03</t>
  </si>
  <si>
    <t>KNR 0-23 2612-08 analogia</t>
  </si>
  <si>
    <t>Przyklejenie warstwy siatki antyrysowej na ścianach</t>
  </si>
  <si>
    <t>NNRNKB 202 1134-02 analogia</t>
  </si>
  <si>
    <t>(z.VII) Gruntowanie podłoży preparatami - powierzchnie pionowe [ preparat gruntujący - parametry zgodne z dokumentacją ]</t>
  </si>
  <si>
    <t>KNR-W 4-01 0715-02</t>
  </si>
  <si>
    <t>KNR 2-02 2009-01 analogia</t>
  </si>
  <si>
    <t>Tynki (gładzie) jednowarstw.wewn.gr.4 mm z gipsu szpachlow.wyk.ręcz.na ścianach</t>
  </si>
  <si>
    <t>KNR-W 2-02 1510-01 analogia</t>
  </si>
  <si>
    <t>KNR-W 2-02 0840-06 analogia</t>
  </si>
  <si>
    <t>Licowanie ścian płytkami ceramicznymi o wym. 30x30 cm na zaprawie klejowej wysoceelastycznej, dwuskładnikowej, cienkowarstwowej [spoiny 3mm]</t>
  </si>
  <si>
    <t>2.3</t>
  </si>
  <si>
    <t>Wykonanie okładzin podłogowych</t>
  </si>
  <si>
    <t>KNR-W 2-02 1111-03</t>
  </si>
  <si>
    <t>Posadzki jedno- i dwubarwne z płytek z kamieni sztucznych 30x30 cm na zaprawie klejowej wysoceelastycznej, dwuskładnikowej, cienkowarstowej - układane metodą regularną</t>
  </si>
  <si>
    <t>KNR-W 2-02 1115-02 analogia</t>
  </si>
  <si>
    <t>Cokoliki z kształtek ceramicznych na zaprawie klejowej</t>
  </si>
  <si>
    <t>2.4</t>
  </si>
  <si>
    <t>KNR-W 2-02 1040-02 analogia</t>
  </si>
  <si>
    <t>2.5</t>
  </si>
  <si>
    <t>Budowa tarasu i zadaszeń budynku</t>
  </si>
  <si>
    <t>KNR 2-31 0101-01 0101-02</t>
  </si>
  <si>
    <t>Mechaniczne wykonanie koryta na całej szerokości jezdni i chodników w gruncie kat. I-IV głębokości 30 cm</t>
  </si>
  <si>
    <t xml:space="preserve">KNR 2-01 0302-02 0214-04 </t>
  </si>
  <si>
    <t>Ręczne wykopy fundamentowe z transportem urobku samochodami skrzyniowymi na odległość 10 km (kat.gr.III)</t>
  </si>
  <si>
    <t>KNR 4-01 0108-06 UWAGA</t>
  </si>
  <si>
    <t>KNR 2-02 0203-03</t>
  </si>
  <si>
    <t>Stopy fundamentowe betonowe, o objętości do 2,5 m3 - ręczne układanie betonu [ C 20/25 ]</t>
  </si>
  <si>
    <t>KNR 4-01 0336-06 analogia</t>
  </si>
  <si>
    <t>Wykucie bruzd poziomych 1x1/2 ceg. w ścianach z cegieł na zaprawie cementowo-wapiennej - miejsce dla wieńca żelbetowego</t>
  </si>
  <si>
    <t>KNR 2-02 0290-01</t>
  </si>
  <si>
    <t>Przygotowanie i montaż zbrojenia elementów budynków i budowli - pręty gładkie o śr. do 7 mm</t>
  </si>
  <si>
    <t>KNR 2-02 0290-02</t>
  </si>
  <si>
    <t>Przygotowanie i montaż zbrojenia elementów budynków i budowli - pręty żebrowane o śr. 8-14 mm [ fi10 ]</t>
  </si>
  <si>
    <t>Wieńce monolityczne  z betonu C 20/25, wykonanie deskowania, ułożenie betonu za pomocą pompy, zagęszczenie i rozebranie deskowania, pielęgnacja betonu - przygotowanie 8 trzpieni l=280 do montażu płatwi zadaszenia tarasu</t>
  </si>
  <si>
    <t>KNR-W 2-02 0406-05</t>
  </si>
  <si>
    <t>Ramy górne i płatwie długości ponad 3 m - przekrój poprzeczny drewna do 180 cm2 z tarcicy nasyonej</t>
  </si>
  <si>
    <t>m3 drew.</t>
  </si>
  <si>
    <t>KNR-W 2-02 0408-05</t>
  </si>
  <si>
    <t>Krokwie zwykłe długości ponad 4.5 m - przekrój poprzeczny drewna do 180 cm2 z tarcicy nasyconej</t>
  </si>
  <si>
    <t>KNR-W 2-02 0406-01 analogia</t>
  </si>
  <si>
    <t>Słupy - przekrój poprzeczny drewna do 180 cm2 z tarcicy nasyonej - wraz z mocowaniem kotwy typu U do stopy</t>
  </si>
  <si>
    <t>Łączniki do drewna KP2 - konstrukcja dachu</t>
  </si>
  <si>
    <t>Zastosowanie zestawów el. śrubowych</t>
  </si>
  <si>
    <t>KNR 4-01 0627-04</t>
  </si>
  <si>
    <t>Zamocowanie płyt poliwęglanu litego z powłoką obustronną UV gr 10 mm z ułożeniem gumowej uszczelki</t>
  </si>
  <si>
    <t>KNR 2-31 0105-01 0105-02 analogia</t>
  </si>
  <si>
    <t>Podsypka żwirowa z zagęszczeniem ręcznym - 20 cm grubości warstwy po zagęszczeniu [ podsypka źwirowa  gr 45 mm ]</t>
  </si>
  <si>
    <t>Podsypka piaskowa stabilizowana cementem 1:4</t>
  </si>
  <si>
    <t>KNR 2-31 0511-02</t>
  </si>
  <si>
    <t>Nawierzchnie z kostki brukowej betonowej o grubości 6 cm na podsypce cementowo-piaskowej</t>
  </si>
  <si>
    <t>KNR 2-31 0402-03</t>
  </si>
  <si>
    <t>Ława pod krawężniki betonowa zwykła [ C12/15 ]</t>
  </si>
  <si>
    <t>KNR 2-31 0407-05</t>
  </si>
  <si>
    <t>Obrzeża betonowe o wymiarach 30x8 cm na podsypce cementowo-piaskowej z wypełnieniem spoin zaprawą cementową</t>
  </si>
  <si>
    <t>Montaż balustrady drewnianej tarasowej - wraz z wykończeniem i malowaniem</t>
  </si>
  <si>
    <t>Montaż balustrady drewnianej przyschodowej - wraz z wykończeniem i malowaniem</t>
  </si>
  <si>
    <t>Zagospodarowanie terenu</t>
  </si>
  <si>
    <t>3.1</t>
  </si>
  <si>
    <t>KNR 2-31 0103-01 analogia</t>
  </si>
  <si>
    <t>Ręczne profilowanie i zagęszenie podłoża pod warstwy konstrukcyjne nawierzchni w gr.kat.I-II [ wyrównanie terenu po zasypaniu wykopów ]</t>
  </si>
  <si>
    <t>3.2</t>
  </si>
  <si>
    <t>3.3</t>
  </si>
  <si>
    <t>KNR 4-03 1003-12</t>
  </si>
  <si>
    <t>Mechaniczne przebijanie otworów w ścianach lub stropach z cegły o długości przebicia do 1 1/2 ceg. - śr. rury do 40 mm</t>
  </si>
  <si>
    <t>otw.</t>
  </si>
  <si>
    <t>KNR 4-03 1001-01</t>
  </si>
  <si>
    <t>Mechaniczne wykucie bruzd dla przewodów wtynkowych w cegle</t>
  </si>
  <si>
    <t>KNR 4-03 1014-01</t>
  </si>
  <si>
    <t>Ręczne przygotowanie zaprawy cementowo-wapiennej</t>
  </si>
  <si>
    <t>KNR 4-03 1012-02</t>
  </si>
  <si>
    <t>Zaprawianie bruzd o szer. do 50 mm</t>
  </si>
  <si>
    <t>KNR 5-08 0101-03</t>
  </si>
  <si>
    <t>Montaż uchwytów pod rury winidurowe układane pojedynczo z przygotowaniem podłoża mechanicznie - przykręcenie do kołków plastykowych w podłożu z cegły</t>
  </si>
  <si>
    <t>KNR 5-08 0110-02</t>
  </si>
  <si>
    <t>Rury winidurowe o śr. do 28 mm układane n.t. na gotowych uchwytach  ( rurka PCV fi 28 mm )</t>
  </si>
  <si>
    <t>KNR 4-03 1004-19</t>
  </si>
  <si>
    <t>Mechaniczne przebijanie otworów w ścianach lub stropach betonowych o długości przebicia do 40 cm - śr. rury do 80 mm</t>
  </si>
  <si>
    <t>KNR 4-03 1008-04</t>
  </si>
  <si>
    <t>Montaż przepustów rurowych w ścianie - długość przepustu do 1 m - śr.zewnętrzna rury do 80 mm  ( rura DVK 75mm )</t>
  </si>
  <si>
    <t>przepust.</t>
  </si>
  <si>
    <t>KNR 5-10 0118-02</t>
  </si>
  <si>
    <t>KNNR 5 0726-09</t>
  </si>
  <si>
    <t>Zarobienie na sucho końca kabla 5-żyłowego o przekroju żył do 16 mm2 na napięcie do 1 kV o izolacji i powłoce z tworzyw sztucznych  ( końcówki kablowe Cu 10mm2 )</t>
  </si>
  <si>
    <t>KNR 5-08 0401-12</t>
  </si>
  <si>
    <t>Przygotowanie podłoża do zabudowania aparatów - kucie mechan. pod kołki kotwiące M10 w podł. z cegły - aparat o 3-4 otworach mocujących  ( dla rozdzielnicy TR )</t>
  </si>
  <si>
    <t>aparat</t>
  </si>
  <si>
    <t>KNR 5-08 0404-10</t>
  </si>
  <si>
    <t>Montaż skrzynek i rozdzielnic skrzynkowych o masie do 150kg wraz z konstrukcją - mocowanie przez przykręcenie do gotowego podłoża  ( rozdzielnica TR )</t>
  </si>
  <si>
    <t>KNR 5-08 0210-01</t>
  </si>
  <si>
    <t>Przewody kabelkowe o łącznym przekroju żył do Cu-6/Al-12 mm2 układane w gotowych bruzdach bez zaprawiania bruzd na podłożu nie-betonowym  ( przewód HDGs-2x1 mm2 )</t>
  </si>
  <si>
    <t>KNR 5-08 0401-07</t>
  </si>
  <si>
    <t>Przygotowanie podłoża do zabudowania aparatów - kucie mechaniczne pod kołki rozporowe plastikowe w podłożu z cegły - aparat o 1-2 otworach mocujących</t>
  </si>
  <si>
    <t>KNR 5-08 0403-01</t>
  </si>
  <si>
    <t>KNP 18 D13 1301-01</t>
  </si>
  <si>
    <t>Pomiary rozdzielnic prądu zmiennego lub stałego niskiego napięcia do 5 pól</t>
  </si>
  <si>
    <t>KNNR 5 1302-04</t>
  </si>
  <si>
    <t>Badanie linii kablowej N.N.- kabel 5-żyłowy</t>
  </si>
  <si>
    <t>odc.</t>
  </si>
  <si>
    <t>KNNR 5 1301-01</t>
  </si>
  <si>
    <t>Sprawdzenie i pomiar 1-fazowego obwodu elektrycznego niskiego napięcia</t>
  </si>
  <si>
    <t>pomiar</t>
  </si>
  <si>
    <t>Przewody kabelkowe o łącznym przekroju żył do Cu-6/Al-12 mm2 układane w gotowych bruzdach bez zaprawiania bruzd na podłożu nie-betonowym  ( przewód YDY 3x1,5 mm2 )</t>
  </si>
  <si>
    <t>KNR 5-08 0207-01</t>
  </si>
  <si>
    <t>Przewody kabelkowe w powłoce polwinitowej (łączny przekrój żył Cu-6/Al-12 mm2) wciągane do rur  ( przewód YDY 3x1,5 mm2 )</t>
  </si>
  <si>
    <t>Przewody kabelkowe o łącznym przekroju żył do Cu-6/Al-12 mm2 układane w gotowych bruzdach bez zaprawiania bruzd na podłożu nie-betonowym  ( przewód YDY 4x1,5 mm2 )</t>
  </si>
  <si>
    <t>Przewody kabelkowe w powłoce polwinitowej (łączny przekrój żył Cu-6/Al-12 mm2) wciągane do rur  ( przewód YDY 4x1,5 mm2 )</t>
  </si>
  <si>
    <t>KNR 5-08 0301-20</t>
  </si>
  <si>
    <t>Przygotowanie podłoża pod mocowanie osprzętu na zaprawie cementowej lub gipsowej z wykonaniem ślepych otworów mechanicznie w cegle</t>
  </si>
  <si>
    <t>KNR 5-08 0302-01</t>
  </si>
  <si>
    <t>Montaż na gotowym podłożu puszek bakelitowych o śr. do 60mm</t>
  </si>
  <si>
    <t>KNR 5-08 0307-02</t>
  </si>
  <si>
    <t>Montaż na gotowym podłożu łączników instalacyjnych podtynkowych jednobiegunowych, przycisków w puszce instalacyjnej z podłączeniem  ( łącznik oświetleniowy pojedynczy, IP20, p/t )  ( ramka 1-krotna IP20 )</t>
  </si>
  <si>
    <t>KNR 5-08 0308-04</t>
  </si>
  <si>
    <t>Montaż na gotowym podłożu łączników bryzgoszczelnych z tworzywa sztucznego jednobiegunowych, przycisków mocowanych przez przykręcenie z podłączeniem  ( łącznik oświetleniowy pojedynczy, IP44, p/t )  ( ramka 1-krotna IP44 )</t>
  </si>
  <si>
    <t>KNR 5-08 0307-03</t>
  </si>
  <si>
    <t>Montaż na gotowym podłożu łączników instalacyjnych podtynkowych świecznikowych w puszce instalacyjnej z podłączeniem  ( łącznik oświetleniowy świecznikowy, IP20, p/t )  ( ramka 1-krotna IP20 )</t>
  </si>
  <si>
    <t>Montaż na gotowym podłożu łączników instalacyjnych podtynkowych świecznikowych w puszce instalacyjnej z podłączeniem  ( łącznik oświetleniowy świecznikowy, IP44, p/t )  ( ramka 1-krotna IP44 )</t>
  </si>
  <si>
    <t>KNR 5-08 0301-02</t>
  </si>
  <si>
    <t>Przygotowanie podłoża pod mocowanie osprzętu przez przykręcenie do kołków plast.w podłożu z cegły</t>
  </si>
  <si>
    <t>KNR 5-08 0307-01</t>
  </si>
  <si>
    <t>Montaż na gotowym podłożu łączników instalacyjnych natynkowo-wtynkowyych w puszce szczękowej typ 471 do 475 z podłączeniem  ( naścienna czujka ruchu, max. promień detekcji 12 m, wys. montażu 0,5-3,5 m, IP44 )</t>
  </si>
  <si>
    <t>Montaż na gotowym podłożu łączników instalacyjnych natynkowo-wtynkowyych w puszce szczękowej typ 471 do 475 z podłączeniem  ( naścienna nasufitowa czujka ruchu, wys. montażu 2,5-3,5 m, promień detekcji 5 m, IP40 )</t>
  </si>
  <si>
    <t>KNR 5-08 0502-05</t>
  </si>
  <si>
    <t>Przygotowanie podłoża pod oprawy oświetleniowe przykręcane na cegle mocowane na kołkach kotwiących (ilość mocowań 2)</t>
  </si>
  <si>
    <t>KNR 5-08 0504-04 analogia</t>
  </si>
  <si>
    <t>KNR 5-08 0511-06 analogia</t>
  </si>
  <si>
    <t>KNNR 5 0503-03 analogia</t>
  </si>
  <si>
    <t>KNR 13-21 0301-03</t>
  </si>
  <si>
    <t>Pomiary natężenia oświetlenia - pierwszy komplet 5 pomiarów dokonywanych na stanowisku</t>
  </si>
  <si>
    <t>kpl.pom.</t>
  </si>
  <si>
    <t>KNR 13-21 0301-04</t>
  </si>
  <si>
    <t>Pomiary natężenia oświetlenia - każdy dalszy komplet pomiarów dokonywanych na tym samym stanowisku</t>
  </si>
  <si>
    <t>KNR 4-03 1202-01</t>
  </si>
  <si>
    <t>Sprawdzenie i pomiar kompletnego 1-fazowego obwodu elektrycznego niskiego napięcia</t>
  </si>
  <si>
    <t>pomiar.</t>
  </si>
  <si>
    <t>KNR 5-08 0210-03</t>
  </si>
  <si>
    <t>Zarobienie na sucho końca kabla 5-żyłowego o przekroju żył do 16 mm2 na napięcie do 1 kV o izolacji i powłoce z tworzyw sztucznych  ( końcówki kablowe Cu 4mm2 )</t>
  </si>
  <si>
    <t>1.</t>
  </si>
  <si>
    <t>2.</t>
  </si>
  <si>
    <t>3.</t>
  </si>
  <si>
    <t>Roboty przygotowawcze</t>
  </si>
  <si>
    <t>4.</t>
  </si>
  <si>
    <t>5.</t>
  </si>
  <si>
    <t>6.</t>
  </si>
  <si>
    <t>ROBOTY ELEKTRYCZNE</t>
  </si>
  <si>
    <t>2.6</t>
  </si>
  <si>
    <t>3.4</t>
  </si>
  <si>
    <t>3.5</t>
  </si>
  <si>
    <t>3.6</t>
  </si>
  <si>
    <t>3.7</t>
  </si>
  <si>
    <t>3.8</t>
  </si>
  <si>
    <t>3.9</t>
  </si>
  <si>
    <t>3.10</t>
  </si>
  <si>
    <t>3.11</t>
  </si>
  <si>
    <t>3.12</t>
  </si>
  <si>
    <t>3.13</t>
  </si>
  <si>
    <t>3.14</t>
  </si>
  <si>
    <t>3.15</t>
  </si>
  <si>
    <t>3.16</t>
  </si>
  <si>
    <t>4.1</t>
  </si>
  <si>
    <t>4.2</t>
  </si>
  <si>
    <t>4.3</t>
  </si>
  <si>
    <t>4.4</t>
  </si>
  <si>
    <t>4.5</t>
  </si>
  <si>
    <t>4.6</t>
  </si>
  <si>
    <t>4.7</t>
  </si>
  <si>
    <t>4.8</t>
  </si>
  <si>
    <t>4.9</t>
  </si>
  <si>
    <t>4.10</t>
  </si>
  <si>
    <t>4.11</t>
  </si>
  <si>
    <t>4.12</t>
  </si>
  <si>
    <t>4.13</t>
  </si>
  <si>
    <t>5.1</t>
  </si>
  <si>
    <t>5.2</t>
  </si>
  <si>
    <t>5.3</t>
  </si>
  <si>
    <t>5.4</t>
  </si>
  <si>
    <t>5.5</t>
  </si>
  <si>
    <t>5.6</t>
  </si>
  <si>
    <t>5.7</t>
  </si>
  <si>
    <t>5.8</t>
  </si>
  <si>
    <t>5.9</t>
  </si>
  <si>
    <t>5.10</t>
  </si>
  <si>
    <t>5.11</t>
  </si>
  <si>
    <t>5.12</t>
  </si>
  <si>
    <t>5.13</t>
  </si>
  <si>
    <t>5.14</t>
  </si>
  <si>
    <t>6.1</t>
  </si>
  <si>
    <t>6.2</t>
  </si>
  <si>
    <t>6.3</t>
  </si>
  <si>
    <t>6.4</t>
  </si>
  <si>
    <t>6.5</t>
  </si>
  <si>
    <t>6.6</t>
  </si>
  <si>
    <t>2.7</t>
  </si>
  <si>
    <t>2.8</t>
  </si>
  <si>
    <t>2.9</t>
  </si>
  <si>
    <t>2.10</t>
  </si>
  <si>
    <t>2.11</t>
  </si>
  <si>
    <t>2.12</t>
  </si>
  <si>
    <t>2.13</t>
  </si>
  <si>
    <t>2.14</t>
  </si>
  <si>
    <t>2.15</t>
  </si>
  <si>
    <t>2.16</t>
  </si>
  <si>
    <t>2.17</t>
  </si>
  <si>
    <t>5.15</t>
  </si>
  <si>
    <t>5.16</t>
  </si>
  <si>
    <t>5.17</t>
  </si>
  <si>
    <t>5.18</t>
  </si>
  <si>
    <t>5.19</t>
  </si>
  <si>
    <t>5.20</t>
  </si>
  <si>
    <t>5.21</t>
  </si>
  <si>
    <t>5.22</t>
  </si>
  <si>
    <t>5.23</t>
  </si>
  <si>
    <t>5.24</t>
  </si>
  <si>
    <t>5.25</t>
  </si>
  <si>
    <t>6.7</t>
  </si>
  <si>
    <t>Instalacja oświetlenia zewnętrznego terenu</t>
  </si>
  <si>
    <t>KNR 2-01 0701-02
KNR 5-10 0301-01
KNR 5-10 0301-02
KNR 2-01 0704-02</t>
  </si>
  <si>
    <t>Montaż opraw oświetleniowych ze źródłami światła LED</t>
  </si>
  <si>
    <t>Montaż słupów oświetleniowych aluminiowych anodowanych o wys. 4,0 m oraz wykonanie fundamentów i uziemienia zgodnie z PT wraz z podłączeniem opraw przewodami YDY 3x2,5 mm2</t>
  </si>
  <si>
    <t>Zabudowa sterowania oświetleniem w tablicy TR; uruchomiernie oświetlenia</t>
  </si>
  <si>
    <t>wcin.</t>
  </si>
  <si>
    <t>KNR-W 2-18 0213-01</t>
  </si>
  <si>
    <t>Zasuwy typu"E" z obudową o śr.50-65 mm montowane na rurociągach PVC i PE</t>
  </si>
  <si>
    <t>KNR-W 2-18 0704-01</t>
  </si>
  <si>
    <t>Próba wodna szczelności sieci wodociągowych z rur typu HOBAS, PVC, PE, PEHD o śr.nominalnej 90-110 mm</t>
  </si>
  <si>
    <t>200m -1 prób.</t>
  </si>
  <si>
    <t>KNR-W 2-18 0707-01</t>
  </si>
  <si>
    <t>Dezynfekcja rurociągów sieci wodociągowych o śr.nominalnej do 150 mm</t>
  </si>
  <si>
    <t>odc.200m</t>
  </si>
  <si>
    <t>KNR-W 2-18 0708-01</t>
  </si>
  <si>
    <t>Jednokrotne płukanie sieci wodociągowej o śr. nominalnej do 150 mm</t>
  </si>
  <si>
    <t>stud.</t>
  </si>
  <si>
    <t>Studzienki kanalizacyjne systemowe "WAVIN" o śr 315-425 mm - zamknięcie rurą teleskopową</t>
  </si>
  <si>
    <t>KNR-W 4-01 0102-02</t>
  </si>
  <si>
    <t>Wykopy wąskoprzestrzenne, nieumocnione o szerokości dna do 1.5 m i głębokości do 1.5 m w gruncie suchym lub wilgotnym kat. III - Wykop pod rurociągi</t>
  </si>
  <si>
    <t>KNR-W 4-01 0105-02</t>
  </si>
  <si>
    <t>Zasypanie wykopów ziemią z ukopów oraz z przerzutem ziemi na odległość do 3 m i ubiciem warstwami co 15 cm w gruncie kat. III</t>
  </si>
  <si>
    <t>KNR-W 2-15 0112-01</t>
  </si>
  <si>
    <t>Rurociągi z tworzyw sztucznych (PP, PE, PB) o śr. zewnętrznej 20 mm o połączeniach zgrzewanych, na ścianach w budynkach niemieszkalnych</t>
  </si>
  <si>
    <t>KNR-W 2-15 0112-02</t>
  </si>
  <si>
    <t>Rurociągi z tworzyw sztucznych (PP, PE, PB) o śr. zewnętrznej 25 mm o połączeniach zgrzewanych, na ścianach w budynkach niemieszkalnych</t>
  </si>
  <si>
    <t>KNR-W 2-15 0112-03</t>
  </si>
  <si>
    <t>Rurociągi z tworzyw sztucznych (PP, PE, PB) o śr. zewnętrznej 32 mm o połączeniach zgrzewanych, na ścianach w budynkach niemieszkalnych</t>
  </si>
  <si>
    <t>KNR-W 2-15 0116-01</t>
  </si>
  <si>
    <t>Dodatki za podejścia dopływowe w rurociągach z tworzyw sztucznych do zaworów czerpalnych, baterii, mieszaczy, hydrantów itp. o połączeniu sztywnym o śr. zewnętrznej 20 mm</t>
  </si>
  <si>
    <t>KNR-W 2-15 0116-06</t>
  </si>
  <si>
    <t>Dodatki za podejścia dopływowe w rurociągach z tworzyw sztucznych do płuczek ustępowych o połączeniu sztywnym o śr. zewnętrznej 20 mm</t>
  </si>
  <si>
    <t>KNR-W 2-15 0123-04</t>
  </si>
  <si>
    <t>Dodatki za wykonanie obustronnych podejść do wodomierzy skrzydełkowych o śr. nominalnej 32 mm w rurociągach z tworzyw sztucznych</t>
  </si>
  <si>
    <t>KNR-W 2-15 0127-03</t>
  </si>
  <si>
    <t>Próba szczelności instalacji wodociągowych z rur z tworzyw sztucznych w budynkach niemieszkalnych (rurociąg o śr. do 63 mm)</t>
  </si>
  <si>
    <t>KNR-W 2-15 0128-02</t>
  </si>
  <si>
    <t>Płukanie instalacji wodociągowej w budynkach niemieszkalnych</t>
  </si>
  <si>
    <t>KNR-W 2-15 0132-04</t>
  </si>
  <si>
    <t>Zawory przelotowe i zwrotne instalacji wodociągowych z rur z tworzyw sztucznych o śr. nominalnej 32 mm</t>
  </si>
  <si>
    <t>KNR-W 2-15 0132-02</t>
  </si>
  <si>
    <t>Zawory przelotowe i zwrotne instalacji wodociągowych z rur z tworzyw sztucznych o śr. nominalnej 20 mm</t>
  </si>
  <si>
    <t>KNR-W 2-15 0132-01</t>
  </si>
  <si>
    <t>Zawory przelotowe i zwrotne instalacji wodociągowych z rur z tworzyw sztucznych o śr. nominalnej 15 mm</t>
  </si>
  <si>
    <t>KNR-W 2-15 0135-01</t>
  </si>
  <si>
    <t>KNR-W 2-15 0132-04 analogia</t>
  </si>
  <si>
    <t>Zawory przelotowe i zwrotne instalacji wodociągowych z rur z tworzyw sztucznych o śr. nominalnej 32 mm  --  Zawór antyskażeniowy</t>
  </si>
  <si>
    <t>KNR-W 2-15 0203-01</t>
  </si>
  <si>
    <t>KNR-W 2-15 0203-03</t>
  </si>
  <si>
    <t>KNR-W 2-15 0203-04</t>
  </si>
  <si>
    <t>KNR-W 2-15 0208-01</t>
  </si>
  <si>
    <t>Rurociągi z PVC kanalizacyjne o śr. 50 mm na ścianach w budynkach niemieszkalnych o połączeniach wciskowych</t>
  </si>
  <si>
    <t>KNR-W 2-15 0208-03</t>
  </si>
  <si>
    <t>Rurociągi z PVC kanalizacyjne o śr. 110 mm na ścianach w budynkach niemieszkalnych o połączeniach wciskowych</t>
  </si>
  <si>
    <t>KNR-W 2-15 0211-01</t>
  </si>
  <si>
    <t>Dodatki za wykonanie podejść odpływowych z PVC o śr. 50 mm o połączeniach wciskowych</t>
  </si>
  <si>
    <t>podej.</t>
  </si>
  <si>
    <t>KNR-W 2-15 0211-03</t>
  </si>
  <si>
    <t>Dodatki za wykonanie podejść odpływowych z PVC o śr. 110 mm o połączeniach wciskowych</t>
  </si>
  <si>
    <t>KNR-W 2-15 0213-05</t>
  </si>
  <si>
    <t>Rury wywiewne z PVC o połączeniu wciskowym o śr. 110 mm</t>
  </si>
  <si>
    <t>KNR-W 2-15 0218-01</t>
  </si>
  <si>
    <t>Wpusty ściekowe z tworzywa sztucznego o śr. 50 mm</t>
  </si>
  <si>
    <t>KNR-W 2-15 0222-02</t>
  </si>
  <si>
    <t>Czyszczaki z PVC kanalizacyjne o śr. 110 mm o połączeniach wciskowych</t>
  </si>
  <si>
    <t>KNR-W 2-15 0404-04 analogia</t>
  </si>
  <si>
    <t>Rurociągi w instalacjach c.o. z tworzyw sztucznych o śr. zewnętrznej 40 mm o połączeniach zgrzewanych na ścianach w budynkach -- w posadzkach</t>
  </si>
  <si>
    <t>KNR-W 2-15 0406-03</t>
  </si>
  <si>
    <t>Próby szczelności instalacji c.o. z rur z tworzyw sztucznych - próba zasadnicza (pulsacyjna)</t>
  </si>
  <si>
    <t>próba</t>
  </si>
  <si>
    <t>KNR-W 2-15 0410-02</t>
  </si>
  <si>
    <t>Szafki z rozdzielaczami typu SWP-2, SWN-2 do instalacji c.o. o ilości obwodów 5-7</t>
  </si>
  <si>
    <t>KNR-W 2-15 0411-01</t>
  </si>
  <si>
    <t>Zawory przelotowe i zwrotne o połączeniach gwintowanych o śr. nominalnej 10-15 mm</t>
  </si>
  <si>
    <t>KNR-W 2-15 0412-02</t>
  </si>
  <si>
    <t>Zawory grzejnikowe o śr. nominalnej 15 mm</t>
  </si>
  <si>
    <t>KNR-W 2-15 0418-11</t>
  </si>
  <si>
    <t>Grzejniki stalowe trzypłytowe o wysokości 600-900 mm i długości do 1600 mm</t>
  </si>
  <si>
    <t>KNR-W 2-15 0429-01 analogia</t>
  </si>
  <si>
    <t>Rury przyłączne z tworzyw sztucznych o śr. zewn. 20 mm do grzejników</t>
  </si>
  <si>
    <t>KNR-W 2-15 0436-01</t>
  </si>
  <si>
    <t>Próby z dokonaniem regulacji instalacji centralnego ogrzewania (na gorąco)</t>
  </si>
  <si>
    <t>urz.</t>
  </si>
  <si>
    <t>KNR 0-31 0202-01</t>
  </si>
  <si>
    <t>KNR-W 2-17 0113-02</t>
  </si>
  <si>
    <t>Przewody wentylacyjne z blachy stalowej, kołowe, typ B/I o śr. do 200 mm - udział kształtek do 35 %</t>
  </si>
  <si>
    <t>KNR-W 2-17 0113-03</t>
  </si>
  <si>
    <t>Przewody wentylacyjne z blachy stalowej, kołowe, typ B/I o śr. do 315 mm - udział kształtek do 35 %</t>
  </si>
  <si>
    <t>KNR-W 2-17 0138-01</t>
  </si>
  <si>
    <t>Kratki wentylacyjne typ A lub N o obwodzie do 800 mm - do przewodów stalowych i aluminiowych</t>
  </si>
  <si>
    <t>KNR-W 2-17 0144-01</t>
  </si>
  <si>
    <t>KNR-W 2-17 0149-03</t>
  </si>
  <si>
    <t>Podstawy dachowe stalowe kołowe typ B/II o śr. do 315 mm, w układach kanałowych</t>
  </si>
  <si>
    <t>KNR-W 2-17 0201-01 analogia</t>
  </si>
  <si>
    <t>KNR-W 2-17 0208-01 analogia</t>
  </si>
  <si>
    <t>KNR-W 2-17 0144-02</t>
  </si>
  <si>
    <t>Czerpnie lub wyrzutnie dachowe kołowe typ C do przewodów o śr. do 315 mm</t>
  </si>
  <si>
    <t>KNR-W 2-17 0147-02</t>
  </si>
  <si>
    <t>KNR-W 2-17 0318-01</t>
  </si>
  <si>
    <t>Filtry jednodziałkowe typ D i H z włókniną (Filtrex)</t>
  </si>
  <si>
    <t>KNR-W 2-17 0321-01</t>
  </si>
  <si>
    <t>Nagrzewnice ramowe typ W i Pk dwurzędowe o wielkości 1-2 (powierzchnia grzejna do 6.56 m2)</t>
  </si>
  <si>
    <t>KNR-W 2-17 0205-01 analogia</t>
  </si>
  <si>
    <t>Wentylatory osiowe o średnicy otworu ssącego do 400 mm z wirnikiem na wale silnika - do wentylacji przewodowej (masa do 90 kg) -- wentylator kanałowy</t>
  </si>
  <si>
    <t>INSTALACJE SANITARNE</t>
  </si>
  <si>
    <t>1.3</t>
  </si>
  <si>
    <t>1.4</t>
  </si>
  <si>
    <t>1.5</t>
  </si>
  <si>
    <t>1.6</t>
  </si>
  <si>
    <t>1.7</t>
  </si>
  <si>
    <t>1.8</t>
  </si>
  <si>
    <t>3.17</t>
  </si>
  <si>
    <t>3.18</t>
  </si>
  <si>
    <t>3.19</t>
  </si>
  <si>
    <t>3.20</t>
  </si>
  <si>
    <t>3.21</t>
  </si>
  <si>
    <t>3.22</t>
  </si>
  <si>
    <t>3.23</t>
  </si>
  <si>
    <t>3.24</t>
  </si>
  <si>
    <t>3.25</t>
  </si>
  <si>
    <t>3.26</t>
  </si>
  <si>
    <t>Razem instalacje sanitarne</t>
  </si>
  <si>
    <t>Razem instalacje elektryczne</t>
  </si>
  <si>
    <t>Razem roboty budowlane</t>
  </si>
  <si>
    <t>ROBOTY BUDOWLANE</t>
  </si>
  <si>
    <t>3.1.1</t>
  </si>
  <si>
    <t>3.1.2</t>
  </si>
  <si>
    <t>3.1.3</t>
  </si>
  <si>
    <t>3.1.4</t>
  </si>
  <si>
    <t>3.1.5</t>
  </si>
  <si>
    <t>3.2.1</t>
  </si>
  <si>
    <t>3.2.2</t>
  </si>
  <si>
    <t>3.2.3</t>
  </si>
  <si>
    <t>3.2.4</t>
  </si>
  <si>
    <t>3.2.5</t>
  </si>
  <si>
    <t>3.2.6</t>
  </si>
  <si>
    <t>3.2.7</t>
  </si>
  <si>
    <t>3.2.8</t>
  </si>
  <si>
    <t>Razem roboty sanitarne</t>
  </si>
  <si>
    <t>ROBOTY SANITARNE</t>
  </si>
  <si>
    <t>Razem roboty elektryczne</t>
  </si>
  <si>
    <t xml:space="preserve">Rusztowania ramowe przyścienne RR - 1/30 wysokość do 10 m </t>
  </si>
  <si>
    <t>KNR 4-01 0519-06+07</t>
  </si>
  <si>
    <t>Rozbiórka pokrycia z papy na dachach betonowych - 4-5 warstw</t>
  </si>
  <si>
    <t>Demontaż anteny, masztu tel., drabiny zewn., sygnalizatora alarmu itp..</t>
  </si>
  <si>
    <t>Wykucie bruzd poziomych 1/4x1/2 ceg. w ścianach z cegieł na zaprawie cementowo-wapiennej. dla osadzenia przewodów elektrycznych.</t>
  </si>
  <si>
    <t xml:space="preserve">KNR 4-01 0108-11 + 12 </t>
  </si>
  <si>
    <t>Pokrycie dachu papą termozgrzewalną dwuwarstwowe</t>
  </si>
  <si>
    <t>Pokrycie dachu papą termozgrzewalną - obróbki z papy nawierzchniowej</t>
  </si>
  <si>
    <t>Ocieplenie stropodachu granulatem z wełny mineralnej  gr 15 cm z wycięciem 9 szt otworów o wym 0,60*0,60 m, ułożeniem blachy gr 4 mm o wym. 1,10*1,10, ułożeniem papy o wym. 2,00*2,00, założeniem kominków wentylacyjnych do przestrzeni stropodachu</t>
  </si>
  <si>
    <t xml:space="preserve">Wykonanie koryta koszowego z blachy ocynkowanej </t>
  </si>
  <si>
    <t>Rury spustowe okrągłe o śr. 12 cm z blachy ocynkowanej powlekanej w kolorze grafitowym</t>
  </si>
  <si>
    <t>Rury spustowe okrągłe o śr. 15 cm z blachy ocynkowanej powlekanej w kolorze grafiowym</t>
  </si>
  <si>
    <t>Osadzenie i dwukrotne malowanie  wywiewek kanalizacyjnych ponad dachem wraz z wykonaniem obróbek</t>
  </si>
  <si>
    <t>szt,</t>
  </si>
  <si>
    <t>Wymiana obudowy skrzynki kurka głównego gazu wraz z odsunięciem kurka (doliczyć koszt przebudowy przez PSG oraz koszt wykonania wykopu i zasypki)</t>
  </si>
  <si>
    <t>Wykucie z muru kratek wentylacyjnych, drzwiczek</t>
  </si>
  <si>
    <t xml:space="preserve">Odbicie luźnych tynków zewnętrznych z zaprawy cementowo-wapiennej na ścianach - odbicia ponad 5 m2 </t>
  </si>
  <si>
    <t>Uzupełnienie tynków zewnętrznych zwykłych kat.III o podłożach z cegły,pustaków,gazo-i pianobetonów ( do 5 m2 w 1 miejscu )</t>
  </si>
  <si>
    <t xml:space="preserve">Wykon.pasów tynku zwyk.kat.III o szer. do 15 cm na ścianach - na bruzdach (po ukryciu przewodów) </t>
  </si>
  <si>
    <t>Ocieplenie ścian budynków płytami styropianowymi - system BSO - przyklejenie płyt styropianowych do ścian gr. 13 cm EPS 0.040 100 [z  wykonaniem prób przyczepności]</t>
  </si>
  <si>
    <t>Ocieplenie ścian budynków płytami styropianowymi - system BSO - przymocowanie płyt styropianowych  za pomocą dybli plastikowych do ścian z cegły  {z założeniem krążków ze styropianu na talerzyki kołków}</t>
  </si>
  <si>
    <t>Montaż drabiny zewnętrznej po renowacji (oczyszcenie i pomalowanie farbą chlorokaucz. w kolorze szarym)</t>
  </si>
  <si>
    <t>Demontaż stolarki okiennej i drzwi zewnętrznych wraz z ościeżnicami</t>
  </si>
  <si>
    <t>Zwody pionowe instalacji odgromowej na dachu lub dymniku płaskim - iglice kominowe wys. 2,0 m</t>
  </si>
  <si>
    <t>Dostawa i montaż instalacji fotowoltaicznej wraz z podłączeniem i uruchomieniem (12 modułów o mocy 250 Wp każdy)</t>
  </si>
  <si>
    <t>Wykonanie  pomiarów odbiorowych po podłączeniu instalacji fotowoltaicznej wraz z przygotowaniem dokumentów do zgłoszenia Operatorowi mikroinstalacji</t>
  </si>
  <si>
    <t>Przewody kabelkowe o łącznym przekroju żył do Cu-24/Al-40 mm2 układane w gotowych bruzdach bez zaprawiania bruzd na podłożu nie-beton.  (przewód YDYżo 5x4mm2) - podłączenie do TR</t>
  </si>
  <si>
    <t>Demontaż opraw zewnętrznych</t>
  </si>
  <si>
    <t>Oprawa C - Oprawa oświetleniowa świetlówkowa  4x40 W  (oprawa oświetleniowa szczelna, montaż nasufitowy, moduł LED, 3800 lm, IP44 )</t>
  </si>
  <si>
    <t>Oprawa A - Montaż z podłączeniem na gotowym podłożu opraw oświetleniowych przykręcanych - oprawa oświetleniowa typu plafoniera, źródło LED, 1800 lm, korpus i przesłona wykonane z poliwęglanu, IP54, IK10 )</t>
  </si>
  <si>
    <t>Oprawa B - Montaż z podłączeniem na gotowym podłożu opraw 2x20W - oprawa oświetleniowa sufitowa, szczelna, moduł LED, 4400 lm, IP65, IK10 )</t>
  </si>
  <si>
    <t xml:space="preserve">Oprawa D - Montaż z podłączeniem na gotowym podłożu opraw - oprawa oświetleniowa sufitowa/naścienna, moduł LED, 1500 lm, IP65, korpus i przesłona wykonana z tworzywa sztucznego odpornego na na uderzenia IK10, IP65 oprawa z mikrofalowym czujnikiem ruchu </t>
  </si>
  <si>
    <t>Oprawa Ew1 - Montaż z podłączeniem na gotowym podłożu opraw - oprawa ośw. awaryjnego, nastropowa, obudowa z białego poliwęglanu, min. czas pracy awaryjnej 1 h, 3 W power LED, IP41, autotest, praca "na ciemno"</t>
  </si>
  <si>
    <t xml:space="preserve">Oprawa Ew2 - Montaż z podłączeniem na gotowym podłożu opraw - oprawa ośw. awaryjnego, naścienna, obudowa z białego poliwęglanu, piktogram, min. czas pracy awaryjnej 1 h, 2 W LED, IP42, autotest, praca "na ciemno" </t>
  </si>
  <si>
    <t>Oprawa Ew3 - Montaż z podłączeniem na gotowym podłożu opraw - oprawa ośw. awaryjnego, naścienna, obudowa z białego poliwęglanu, oprawa bez piktogramu, min. czas pracy awaryjnej 1 h, 2 W LED, IP65, autotest, praca "na ciemno", oprawa zabudowana na zewnątrz obiektu nad wyjściami ewakuacyjnymi, oprawa z układem grzejnym HTR-25</t>
  </si>
  <si>
    <t>Montaż rozdzielnicy TR</t>
  </si>
  <si>
    <t>Układanie kabli wielożyłowych o masie do 1.0 kg/m na nap. znamionowe poniżej 110 kV w budynkach, budowlach lub na estakadach z mocowaniem  ( kabel YKY 5x10mm2 ) - wymiana WLZ</t>
  </si>
  <si>
    <t>Mocowanie na gotowym podłożu aparatów o masie do 2.5 kg z częściowym rozebraniem i złożeniem bez podłączenia (ilość otworów mocujących do 2)  -  wyłacznik p.poż.</t>
  </si>
  <si>
    <t>Ułożenie kabla YAKXS 4x25mm2 oraz bednarki FeZn 25x4 mm z wykonaniem wykopu i jego zasypaniem (odcinek od TR w kierunku słupów oświetleniowych wraz z odcinkiem między słupami 01/1, 01, 02 + zapas + uziom pogrążalny 3 m fi 16)</t>
  </si>
  <si>
    <t>Przyłącze wody</t>
  </si>
  <si>
    <t xml:space="preserve">Wykonanie przyłącza wody PE 40 SDR17PN10 o długości 47,8 m (rozbiórka nawierzchni, wykop, ułożenie rurociągu, włączenie do istniejącego wodociągu fi 160, odtworzenie nawierzchni) </t>
  </si>
  <si>
    <t>Przyłącze kanalizacji sanitarnej</t>
  </si>
  <si>
    <t>Wykonanie kanału z rur PVC łączonych na wcisk o śr. zewn. 160 mm, SN8 ze ścianką litą o dług. 33,0 m wraz z wykonaniem robót ziemnych i odtworzeniem nawierzchni</t>
  </si>
  <si>
    <t>instalacja gniazd wtyczkowych i zasilania urządzeń</t>
  </si>
  <si>
    <t>KNR 5-08 0210-02</t>
  </si>
  <si>
    <t>Przewody kabelkowe o łącznym przekroju żył do Cu-12/Al-20 mm2 układane w gotowych bruzdach bez zaprawiania bruzd na podłożu nie-betonowym  ( przewód YDYżo 3x2,5 mm2 )</t>
  </si>
  <si>
    <t>KNR 5-08 0207-02</t>
  </si>
  <si>
    <t>Przewody kabelkowe w powłoce polwinitowej (łączny przekrój żył Cu-12/Al-20 mm2) wciągane do rur  ( przewód YDYżo 3x2,5 mm2 )</t>
  </si>
  <si>
    <t>Przewody kabelkowe o łącznym przekroju żył do Cu-24/Al-40 mm2 układane w gotowych bruzdach bez zaprawiania bruzd na podłożu nie-betonowym  ( przewód YDYżo 5x2,5 mm2 )</t>
  </si>
  <si>
    <t>KNR 5-08 0309-03</t>
  </si>
  <si>
    <t>KNR 5-08 0309-06</t>
  </si>
  <si>
    <t>Montaż do gotowego podłoża gniazd wtyczkowych bryzgoszczelnych 2-biegunowych z uziemieniem przykręcanych 16A/2.5 mm2 z podłączeniem  ( gniazdo wtyczkowe pojedyncze 1P+N+PE, 10/16 A, 230 V, IP65, p/t )</t>
  </si>
  <si>
    <t>KNR 5-08 0309-08</t>
  </si>
  <si>
    <t>Montaż do gotowego podłoża gniazd wtyczkowych bryzgoszczelnych 3-bieg.z uziemieniem przykręcanych 16A/2.5mm2 z podłączeniem  ( gniazdo 3f, 400V, 16 A, IP44 )</t>
  </si>
  <si>
    <t>KNR 4-03 1202-02</t>
  </si>
  <si>
    <t>Sprawdzenie i pomiar kompletnego 2,3-fazowego obwodu elektrycznego niskiego napięcia</t>
  </si>
  <si>
    <t>KNR 5-08 0402-01 analogia</t>
  </si>
  <si>
    <t>Mocowanie na gotowym podłożu aparatów o masie do 2.5 kg bez częściowego rozebrania i podłączenia (il. otworów mocujących do 2)  ( główna szyna uziemiająca )</t>
  </si>
  <si>
    <t>KNR 5-08 0206-02</t>
  </si>
  <si>
    <t>Przewody izolowane jednożyłowe o przekroju żyły do 10 mm2 układane w gotowych korytkach  ( przewód LgY 6mm2 )</t>
  </si>
  <si>
    <t>KNR 5-10 0602-01</t>
  </si>
  <si>
    <t>Zarobienie na sucho końca kabla Cu 1-żyłowego o przekroju do 16 mm2 na napięcie do 1 kV o izolacji i powłoce z tworzyw sztucznych  ( końcówki kablowe Cu 6mm2 )</t>
  </si>
  <si>
    <t>KNR 4-03 1205-01</t>
  </si>
  <si>
    <t>Pierwszy pomiar uziemienia ochronnego lub roboczego</t>
  </si>
  <si>
    <t>KNR 4-03 1205-02</t>
  </si>
  <si>
    <t>Następny pomiar uziemienia ochronnego lub roboczego</t>
  </si>
  <si>
    <t>Wykonanie systemu przywoławczego w toalecie dla niepełnosprawnych</t>
  </si>
  <si>
    <t>System przywoławczy w toalecie dla niepełnosprawnych</t>
  </si>
  <si>
    <t>Instalacja ekwipotencjalna</t>
  </si>
  <si>
    <t>4.14</t>
  </si>
  <si>
    <t>Instalacja wodociągowa</t>
  </si>
  <si>
    <t>Instalacja kanalizacji sanitarnej</t>
  </si>
  <si>
    <t>4.15</t>
  </si>
  <si>
    <t>Instalacja wentylacji</t>
  </si>
  <si>
    <t>6.8</t>
  </si>
  <si>
    <t>6.9</t>
  </si>
  <si>
    <t>6.10</t>
  </si>
  <si>
    <t>6.11</t>
  </si>
  <si>
    <t>6.12</t>
  </si>
  <si>
    <t>Baterie umywalkowe jednouchwytowe o śr. nominalnej 15 mm; z czasowym wypływem, z mieszaczem</t>
  </si>
  <si>
    <t>Bateria umywalkowa  jednouchwytowa do WC dla niepełnosprawnych o śr. nominalnej 15 mm</t>
  </si>
  <si>
    <t>Bateria zlewozmywakowe stojące jednouchwytowe, jednootworowe, chromowane, z wylewką obrotową o wysokości min. 350 mm i wysięgu min 250 mm, o śr. nominalnej 15 mm</t>
  </si>
  <si>
    <t xml:space="preserve">Bateria zlewozmywakowa do zlewu gospodarczego </t>
  </si>
  <si>
    <t>Zawory czerpalne o śr. nominalnej 15 mm z zaworami antyskażeniowymi</t>
  </si>
  <si>
    <t>Rurociągi z PVC kanalizacyjne o śr. 110 mm z rozbiórką posadzki i wykonaniem wykopów, wewnątrz budynków o połączeniach wciskowych</t>
  </si>
  <si>
    <t>Rurociągi z PVC kanalizacyjne o śr. 50 mm z rozbiórką posadzki i wykonaniem wykopów, wewnątrz budynków o połączeniach wciskowych</t>
  </si>
  <si>
    <t>Rurociągi z PVC kanalizacyjne o śr. 160 mm z rozbiórką posadzki i wykonaniem wykopów, wewnątrz budynków o połączeniach wciskowych</t>
  </si>
  <si>
    <t>Zlewozmywaki jednokomorowe ze stali nierdzewnej wpuszczane w blat o wymiarach 600 x 500 x 180 mm</t>
  </si>
  <si>
    <t>Zlew gospodarczy ze stali nierdzewnej o wymiarach miski 500 x 400 x 230 mm</t>
  </si>
  <si>
    <t>Miska ustępowa ceramiczna wisząca wraz z deską sedesową twardą oraz z dostawą stelażu</t>
  </si>
  <si>
    <t>Umywalka owalna porcelanowa z syfonem gruszkowym mocowana do ściany</t>
  </si>
  <si>
    <t>Umywalka owalna porcelanowa dla osób niepełnosprawnych z syfonem gruszkowym mocowana do ściany</t>
  </si>
  <si>
    <t>Półpostumenty porcelanowe do umywalek</t>
  </si>
  <si>
    <t>Miska ustępowa ceramiczna dla osób niepełnosprawnych, wisząca wraz z deską sedesową twardą oraz z dostawą stelażu</t>
  </si>
  <si>
    <t>Pisuar pojedynczy z zaworem spłukującym</t>
  </si>
  <si>
    <t>4.16</t>
  </si>
  <si>
    <t>4.17</t>
  </si>
  <si>
    <t>4.18</t>
  </si>
  <si>
    <t>4.19</t>
  </si>
  <si>
    <t>Studnie rewizyjne z kręgów betonowych o śr. 1200 mm wraz z wykopie o głębok. 3m</t>
  </si>
  <si>
    <t>Dostawa i montaż nawiewników higrosterowalnych ciśnieniowych montowanych w skrzydłach okiennych</t>
  </si>
  <si>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O1 180 x 180 </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</si>
  <si>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O2 150 x 180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</si>
  <si>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O3 170 x 170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</si>
  <si>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O1 90 x 210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</si>
  <si>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O2 178 x 180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</si>
  <si>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O5 90 x 180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</si>
  <si>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O6 175 x 175</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</si>
  <si>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O7 90 x 90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</si>
  <si>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O8 90 x 175</t>
    </r>
  </si>
  <si>
    <t>6.13</t>
  </si>
  <si>
    <t>6.14</t>
  </si>
  <si>
    <t>6.15</t>
  </si>
  <si>
    <t>6.16</t>
  </si>
  <si>
    <t xml:space="preserve">Stolarka  drzwiowa </t>
  </si>
  <si>
    <t>Dostawa i montaż drzwi płytowych w okleinie naturalnej, kolor do uzgodnienia z Zamawiającym, wypełnienie z płyty wiórowej, ościeżnice metalowe regulowane, wg zestawienia stolarki; Wymiary i kierunki otwierania zgodne z dokumentacją; drzwi D1 90 x 200</t>
  </si>
  <si>
    <t>Dostawa i montaż drzwi wewnętrznych dwuskrzydłowych z profili z PCV z ościeżnicami, przeszklonych szkłem bezpiecznym, z wkładką patentową
drzwi D6 120 x 200 - szt. 2
drzwi D7 140 x 200 - szt. 1</t>
  </si>
  <si>
    <r>
      <t xml:space="preserve">Drzwi stalowe pełne, izolowane termicznie o wsp. U </t>
    </r>
    <r>
      <rPr>
        <sz val="11"/>
        <color theme="1"/>
        <rFont val="Czcionka tekstu podstawowego"/>
        <charset val="238"/>
      </rPr>
      <t>≤</t>
    </r>
    <r>
      <rPr>
        <sz val="11"/>
        <color theme="1"/>
        <rFont val="Calibri"/>
        <family val="2"/>
        <charset val="238"/>
      </rPr>
      <t xml:space="preserve"> 1,5 W/m2K, antywłamaniowe z dwoma zamkami patentowymi i kompletem min. 3 kluczy do każdego</t>
    </r>
    <r>
      <rPr>
        <sz val="11"/>
        <color theme="1"/>
        <rFont val="Calibri"/>
        <family val="2"/>
        <charset val="238"/>
        <scheme val="minor"/>
      </rPr>
      <t>; D1, D2 z samozamykaczem puszkowym</t>
    </r>
  </si>
  <si>
    <r>
      <t xml:space="preserve">Drzwi D3 antywłamaniowe stalowe w kolorze szarym, izolowane termicznie, o wsp. U </t>
    </r>
    <r>
      <rPr>
        <sz val="11"/>
        <color theme="1"/>
        <rFont val="Czcionka tekstu podstawowego"/>
        <charset val="238"/>
      </rPr>
      <t>≤</t>
    </r>
    <r>
      <rPr>
        <sz val="11"/>
        <color theme="1"/>
        <rFont val="Calibri"/>
        <family val="2"/>
        <charset val="238"/>
      </rPr>
      <t xml:space="preserve"> 1,5 W/m2K, szklenie zestawem szyb antywłamaniowych, z dwoma zamkami patentowymi i zestawem min 3 kluczy do każdego, z samozamykaczem puszkowym</t>
    </r>
  </si>
  <si>
    <r>
      <t xml:space="preserve">Drzwi stalowe pełne izolowane termicznie o wsp. U </t>
    </r>
    <r>
      <rPr>
        <sz val="11"/>
        <color theme="1"/>
        <rFont val="Czcionka tekstu podstawowego"/>
        <charset val="238"/>
      </rPr>
      <t>≤</t>
    </r>
    <r>
      <rPr>
        <sz val="11"/>
        <color theme="1"/>
        <rFont val="Calibri"/>
        <family val="2"/>
        <charset val="238"/>
      </rPr>
      <t xml:space="preserve"> 1,5 W/m2K - </t>
    </r>
    <r>
      <rPr>
        <sz val="11"/>
        <color theme="1"/>
        <rFont val="Calibri"/>
        <family val="2"/>
        <charset val="238"/>
        <scheme val="minor"/>
      </rPr>
      <t>do kotłowni, D4 w kolorze szarym, z dwoma zamkami patentowymi i kompletem min 3 kluczy do każdego.</t>
    </r>
  </si>
  <si>
    <t>Wykucia, wyburzenia</t>
  </si>
  <si>
    <t xml:space="preserve">Wykucie otworów w ścianach z cegieł o grub. ponad 1 ceg. na zaprawie wapiennej lub cementowo-wapiennej z pozostawieniem słupka 25x25cm i przygotowaniem go do wzmocnienia + wykonanie stemplowania </t>
  </si>
  <si>
    <t>Roboty konstrukcyjne</t>
  </si>
  <si>
    <t>Demontaż zadaszenia nad wejściem: demontaż rynien i rur spustowych, rozbiórka pokrycia z blachy (41,56 m2), rozbiórka obudowy z desek, demontaż stalowej konstrukcji zadaszenia)</t>
  </si>
  <si>
    <t>Naprawa odsłoniętej powierzchni - zastosowanie rozwiązania systemowego do naprawy powierzchni betonowych - wraz z usunięciem luźnych fragmentów, pokryciem całości warstwą szpachlową i malowaniem farbą do betonu (po demontażu zadaszeń nad wejściami)</t>
  </si>
  <si>
    <t>5.26</t>
  </si>
  <si>
    <t>Tynki wewn. zwykłe kat. III wykonywane ręcznie na ścianach w pom. o pow.podłogi ponad 5 m2</t>
  </si>
  <si>
    <t>Ochrona narożników wypukłych kątownikiem metalowym</t>
  </si>
  <si>
    <t>Ścianki działowe z bloczków gazobetonowych gr.12cm [ odm. 700, zaprawa cem-wap M 5 ] - ściany działowe [ w każdej spoinie wykonać zbrojenie z dwóch prętów fi6 mocowanych w murze istniejącym ] z wykonaniem otworów drzwiowych</t>
  </si>
  <si>
    <t>Rozebranie posadzki z paneli drewnianych</t>
  </si>
  <si>
    <t>Rozebranie posadzek z płytek, lastrico, cementowych</t>
  </si>
  <si>
    <t>Wykucie kanałow dla instalacji podposadzkowej (wod-kan i co)</t>
  </si>
  <si>
    <t xml:space="preserve">Zabetonowanie kanałów po ułożeniu instalacji podposadzkowych </t>
  </si>
  <si>
    <t xml:space="preserve">(z.VII) Gruntowanie podłoży preparatami - powierzchnie poziome </t>
  </si>
  <si>
    <t xml:space="preserve">NNRNKB 202 1132-01 </t>
  </si>
  <si>
    <t>Przygotowanie starego podłoża - oczyszczenie, wyrównanie z przygotowaniem jednakowej rzędnej dla wszystkich warstw projektowanych</t>
  </si>
  <si>
    <t>Warstwy wyrównawcze pod posadzki z zaprawy samopoziomującej gr 5 cm</t>
  </si>
  <si>
    <r>
      <t>Dostawa i montaż drzwi płytowych w okleinie naturalnej, kolor do uzgodnienia z Zamawiającym, wypełnienie z płyty wiórowej, ościeżnice metalowe regulowane, wg zestawienia stolarki; Wymiary i kierunki otwierania zgodne z dokumentacją; drzwi wyposażone w kratki transferowe, klamki w kolorze srebrnym, wkładki patentowe z kompletem 3 kluczy</t>
    </r>
    <r>
      <rPr>
        <sz val="11"/>
        <rFont val="Calibri"/>
        <family val="2"/>
        <charset val="238"/>
        <scheme val="minor"/>
      </rPr>
      <t xml:space="preserve"> (drzwi do WC z blokadą)</t>
    </r>
    <r>
      <rPr>
        <sz val="11"/>
        <color theme="1"/>
        <rFont val="Calibri"/>
        <family val="2"/>
        <charset val="238"/>
        <scheme val="minor"/>
      </rPr>
      <t xml:space="preserve">
drzwi D2 90 x 200 - szt. 3
drzwi D3 80 x 200 - szt. 3
drzwi D4 100 x 200 - szt. 1
drzwi D5 70 x 200 - szt. 1</t>
    </r>
  </si>
  <si>
    <t>Rozebranie nawierzchni betonowej przed budynkiem od strony wschodniej</t>
  </si>
  <si>
    <t>Wywiezienie samochodami samowyładowczym gruzu z rozbieranych konstrukcji ceglanych na odległość do 1 km [ łącznie z opłatą za składowanie odpadów, elementy stalowe jako złom odpłatny nie podlegają kosztom wywozu ] na odległość do 20 km</t>
  </si>
  <si>
    <t>Rozebranie wykończenia ścian z boazerii</t>
  </si>
  <si>
    <t>KNR 4-01 0108-17 + 20</t>
  </si>
  <si>
    <t>3.2.9</t>
  </si>
  <si>
    <t>3.2.10</t>
  </si>
  <si>
    <t>3.3.1</t>
  </si>
  <si>
    <t>3.3.2</t>
  </si>
  <si>
    <t>3.3.3</t>
  </si>
  <si>
    <t>3.3.4</t>
  </si>
  <si>
    <t>3.3.5</t>
  </si>
  <si>
    <t>3.3.6</t>
  </si>
  <si>
    <t>3.3.7</t>
  </si>
  <si>
    <t>3.4.1</t>
  </si>
  <si>
    <t>3.4.2</t>
  </si>
  <si>
    <t>3.4.3</t>
  </si>
  <si>
    <t>3.5.1</t>
  </si>
  <si>
    <t>3.5.2</t>
  </si>
  <si>
    <t>KNR 4-01 0108-06 +08</t>
  </si>
  <si>
    <t>Wywóz ziemi samochodami samowyładowczymi na odległość do 20 km grunt.kat. III [ wraz z opłatą za składowanie odpadów ]</t>
  </si>
  <si>
    <t>3.5.3</t>
  </si>
  <si>
    <t>3.5.4</t>
  </si>
  <si>
    <t>3.5.5</t>
  </si>
  <si>
    <t>3.5.6</t>
  </si>
  <si>
    <t>3.5.7</t>
  </si>
  <si>
    <t>3.5.8</t>
  </si>
  <si>
    <t>3.5.9</t>
  </si>
  <si>
    <t>3.5.10</t>
  </si>
  <si>
    <t>3.5.11</t>
  </si>
  <si>
    <t>3.5.12</t>
  </si>
  <si>
    <t>3.5.13</t>
  </si>
  <si>
    <t>3.5.14</t>
  </si>
  <si>
    <t>3.5.15</t>
  </si>
  <si>
    <t>3.5.16</t>
  </si>
  <si>
    <t>3.5.17</t>
  </si>
  <si>
    <t>3.5.18</t>
  </si>
  <si>
    <t>3.5.19</t>
  </si>
  <si>
    <t>3.5.20</t>
  </si>
  <si>
    <t>3.5.21</t>
  </si>
  <si>
    <t>3.5.22</t>
  </si>
  <si>
    <t>3.5.23</t>
  </si>
  <si>
    <t>Oczyszczenie i uzupełnienie istniejącej opaski wokół budynku</t>
  </si>
  <si>
    <t>4.1.1</t>
  </si>
  <si>
    <t>4.1.2</t>
  </si>
  <si>
    <t>Dodatkowe obwody zasilające urządzenia wentylacji mechanicznej</t>
  </si>
  <si>
    <t>Podłaczenie urządzeń w kotłowni</t>
  </si>
  <si>
    <t>Obwód oświetlenia w kotłowni + 2 oprawy LED</t>
  </si>
  <si>
    <t>3.2.11</t>
  </si>
  <si>
    <t>Wyprawa cienkowarstwowa z tynków żywicznych mozaikowych gr 1 mm wykonana ręcznie na uprzednio przygotowanym podłożu</t>
  </si>
  <si>
    <t>Hydroizolacja do stosowania pod okładziny [ folia płynna dwuwarstwowo ] - ściany do wys. 1,0 m</t>
  </si>
  <si>
    <t xml:space="preserve">Tynki wewn. zwykłe kat. III wykonywane ręcznie na stropach płaskich o pow ponad 5m2 </t>
  </si>
  <si>
    <t xml:space="preserve">KNR 4-01 0108-17 </t>
  </si>
  <si>
    <t>INSTALACJE TELETECHNICZNE</t>
  </si>
  <si>
    <t>ZN-97/TP S.A.-040 0102-01</t>
  </si>
  <si>
    <t>Budowa kanalizacji kablowej pierwotnej z rur z tworzyw sztucznych o liczbie warstw 1; liczbie rur 1; liczbie otworów 1.</t>
  </si>
  <si>
    <t>ZN-97/TP S.A.-040 0301-01</t>
  </si>
  <si>
    <t>Budowa studni kablowych prefabrykowanych rozdzielczych SKO -1 w gruncie kategorii I-II.</t>
  </si>
  <si>
    <t>Kanalizacja kablowa</t>
  </si>
  <si>
    <t>CCTV oraz SSWiN</t>
  </si>
  <si>
    <t xml:space="preserve">Wykonanie instalacji SSWiN z montażem 10 czujek pir, centralki alarmowej, klawiatury, sygnalizatora optyczno-akustycznego, akumulatora i uruchomieniem </t>
  </si>
  <si>
    <t>Razem instalacje teletechniczne</t>
  </si>
  <si>
    <t>3.5.24</t>
  </si>
  <si>
    <t>Oczyszczenie i malowanie balustrady z rur przy zejściu do kotłowni</t>
  </si>
  <si>
    <t>Osadzenie parapetów wewnętrznych z PCV</t>
  </si>
  <si>
    <t>Dostawa i montaż drzwi płytowych przeszklonych w okleinie naturalnej, kolor do uzgodnienia z Zamawiającym, ościeżnice metalowe regulowane, wg zestawienia stolarki; Wymiary i kierunki otwierania zgodne z dokumentacją; drzwi D1 90 x 201 (pomieszczenie komputerowe, biuro)</t>
  </si>
  <si>
    <t>3.4.4</t>
  </si>
  <si>
    <t>Otwory w ścianach murowanych -ułożenie nadproży prefabrykowanych - L19 N/150</t>
  </si>
  <si>
    <t>Osadzenie podciągu - poz. 2.0 - 3 x dwuteownik 160 wraz z oszpałdowaniem, osiatkowaniem i otynkowaniem</t>
  </si>
  <si>
    <t>Wykonanie nowych kanałów wentylacyjnych w sanitariatach, kuchni, sali głównej</t>
  </si>
  <si>
    <t>Hydroizolacja do stosowania pod okładziny [ folia płynna dwuwarstwowo ]: sanitariaty, zmywalnia, pom. gospodarcze</t>
  </si>
  <si>
    <t>Zakup, dostawa i montaż zadaszenia systemowego z poliwęglanu litego gr. 10mm na stelażu aluminiowym (2 x 1,92 m2 = 3,84 m2 wg rys. B-10)</t>
  </si>
  <si>
    <t>Badanie wody</t>
  </si>
  <si>
    <t>Zlewozmywaki dwukomorowe ze stali nierdzewnej, wpuszczane w blat, o wymiarach 800 x 500 x 180 typ gastronomiczny wraz ze stołem z blachy kwasoodpornej</t>
  </si>
  <si>
    <t>Zawory termostatyczne z głowicami</t>
  </si>
  <si>
    <t xml:space="preserve">Demontaż istniejących grzejników płytowych, oczyszczenie i płukanie grzejników, montaż zgodnie z zapotrzebowaniem cieplnym pomieszczeń </t>
  </si>
  <si>
    <t>Rurociągi z rur wielowarstwowych o warstwie wewn. I zewn. Z polietylenu sieciowanego z wkładką z taśmy aluminiowej o śr. 18 mm układane w rurze osłonowej z rozdzielaczami w budynkach</t>
  </si>
  <si>
    <r>
      <t xml:space="preserve">Wentylatory łazienkowe o cichym trybie pracy, poborze mocy do 30W, prędkości obrotowej 1700 obr/min i wydajności
</t>
    </r>
    <r>
      <rPr>
        <sz val="11"/>
        <color theme="1"/>
        <rFont val="Calibri"/>
        <family val="2"/>
        <charset val="238"/>
      </rPr>
      <t>≥200 m3/h - szt. 1
≥90 m3/h - szt. 3</t>
    </r>
  </si>
  <si>
    <r>
      <t xml:space="preserve">Wentylatory dachowe stalowe z podstawą tłumiącą o wydajności:
</t>
    </r>
    <r>
      <rPr>
        <sz val="11"/>
        <color theme="1"/>
        <rFont val="Calibri"/>
        <family val="2"/>
        <charset val="238"/>
      </rPr>
      <t>≥630 m3/h - szt. 2
≥850 m3/h - szt. 1</t>
    </r>
  </si>
  <si>
    <t>Czerpnie  dachowe kołowe typ C do przewodów o śr. do 315 mm</t>
  </si>
  <si>
    <t>Czerpnie ścienne kołowe typ B i C o śr. do 500 mm</t>
  </si>
  <si>
    <t>Oczyszczenie i pomalowanie masztu przyłącza napowietrznego farbą chlorokauczukową w kolrze szarym (+ ew. demontaż i ponowny montaż)</t>
  </si>
  <si>
    <t>1.9</t>
  </si>
  <si>
    <t>Korekta instalacji odgromowej, zgodnie z pkt. 2.7 "Uzupełnienia do Projektu budowlano-wykonawczego"</t>
  </si>
  <si>
    <t>Wykonanie instalacji CCTV z montażem 5 kamer typu bullet z promiennikiem podczerwieni, montażem rejestratora, ochronników przepięciowych i uruchomieniem instalacji</t>
  </si>
  <si>
    <t>Przebudowa układu przygotowania cwu w kotłowni, zgodnie z "Uzupełnieniem do projketu budowlano-wykonawczego"</t>
  </si>
  <si>
    <t xml:space="preserve"> Zamawiający nie odpowiada za prawidłowość formuł w pliku; Wykonawca jest zobowiązany do ich sprawdzenia.</t>
  </si>
  <si>
    <t>7.</t>
  </si>
  <si>
    <t>Instalacja gazowa</t>
  </si>
  <si>
    <t>7.1</t>
  </si>
  <si>
    <t>7.2</t>
  </si>
  <si>
    <t>Wykonanie podejścia do taboretu gastronomicznego</t>
  </si>
  <si>
    <t>Opracowanie projektu rozbudowy instalacji gazowej o wykonanie podejścia do taboretu gastronomicznego i uzyskanie pozwolenia na budowę w ten zakres rozbudowy instalacji gazowej; lokalizacja w pomieszczeniu kuchni</t>
  </si>
  <si>
    <t>Rodzaj robót</t>
  </si>
  <si>
    <t>Wartość netto</t>
  </si>
  <si>
    <t>Razem kosztorys ofertowy netto</t>
  </si>
  <si>
    <t>Razem kosztorys ofertowy brutto</t>
  </si>
  <si>
    <t>słownie: …………………………………………………………………………………………… zł</t>
  </si>
  <si>
    <t>Stawki kalkulacyjne przyjęte do wyceny:</t>
  </si>
  <si>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</si>
  <si>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</si>
  <si>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</si>
  <si>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</si>
  <si>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</si>
  <si>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</si>
  <si>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</si>
  <si>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</si>
  <si>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t>Do kosztorysu Ofertowego dołączam:</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</si>
  <si>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</si>
  <si>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</si>
  <si>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</si>
  <si>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</si>
  <si>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podpis uprawnionego przedstawiciela Wykonawcy</t>
  </si>
  <si>
    <t>Uwagi:</t>
  </si>
  <si>
    <t xml:space="preserve">Kosztorys ofertowy sporządzić dla wszystkich branż i wszystkich robót objętych dokumentacją projektową, wyceniając wszystkie  pozycje zawarte w arkuszach: pn.: "Przebudowa" i "Termomodernizacja".  
Podstawą płatności będzie cena jednostkowa (z narzutami) skalkulowana przez Wykonawcę za jednostkę obmiarową robót ustaloną dla danej pozycji Kosztorysu Ofertowego. 
Dla pozycji kosztorysowych wycenionych ryczałtowo podstawą płatności będzie wartość (kwota) podana przez Wykonawcę w danej pozycji Kosztorysu Ofertowego. 
Cena jednostkowa lub kwota ryczałtowa pozycji kosztorysowej winna uwzględniać wszystkie czynności, wymagania i badania składające się na jej wykonanie, określone dla tej roboty w Specyfikacjach Technicznych Wykonania i Odbioru Robót i w Dokumentacji Projektowej. </t>
  </si>
  <si>
    <t xml:space="preserve">Ceny jednostkowe lub kwoty ryczałtowe Robót muszą obejmować: </t>
  </si>
  <si>
    <r>
      <t>-</t>
    </r>
    <r>
      <rPr>
        <sz val="7"/>
        <color rgb="FF000000"/>
        <rFont val="Times New Roman"/>
        <family val="1"/>
        <charset val="238"/>
      </rPr>
      <t xml:space="preserve">          </t>
    </r>
    <r>
      <rPr>
        <sz val="11"/>
        <color rgb="FF000000"/>
        <rFont val="Calibri"/>
        <family val="2"/>
        <charset val="238"/>
      </rPr>
      <t xml:space="preserve">robociznę bezpośrednią wraz z kosztami towarzyszącymi, </t>
    </r>
  </si>
  <si>
    <r>
      <t>-</t>
    </r>
    <r>
      <rPr>
        <sz val="7"/>
        <color rgb="FF000000"/>
        <rFont val="Times New Roman"/>
        <family val="1"/>
        <charset val="238"/>
      </rPr>
      <t xml:space="preserve">          </t>
    </r>
    <r>
      <rPr>
        <sz val="11"/>
        <color rgb="FF000000"/>
        <rFont val="Calibri"/>
        <family val="2"/>
        <charset val="238"/>
      </rPr>
      <t xml:space="preserve">wartość użytych materiałów wraz z kosztami zakupu, magazynowania, ewentualnych ubytków i transportu na teren budowy, </t>
    </r>
  </si>
  <si>
    <r>
      <t>-</t>
    </r>
    <r>
      <rPr>
        <sz val="7"/>
        <color rgb="FF000000"/>
        <rFont val="Times New Roman"/>
        <family val="1"/>
        <charset val="238"/>
      </rPr>
      <t xml:space="preserve">          </t>
    </r>
    <r>
      <rPr>
        <sz val="11"/>
        <color rgb="FF000000"/>
        <rFont val="Calibri"/>
        <family val="2"/>
        <charset val="238"/>
      </rPr>
      <t xml:space="preserve">wartość pracy sprzętu wraz z kosztami towarzyszącymi, </t>
    </r>
  </si>
  <si>
    <r>
      <t>-</t>
    </r>
    <r>
      <rPr>
        <sz val="7"/>
        <color rgb="FF000000"/>
        <rFont val="Times New Roman"/>
        <family val="1"/>
        <charset val="238"/>
      </rPr>
      <t xml:space="preserve">          </t>
    </r>
    <r>
      <rPr>
        <sz val="11"/>
        <color rgb="FF000000"/>
        <rFont val="Calibri"/>
        <family val="2"/>
        <charset val="238"/>
      </rPr>
      <t xml:space="preserve">koszty pośrednie, zysk kalkulacyjny i ryzyko, </t>
    </r>
  </si>
  <si>
    <r>
      <t>-</t>
    </r>
    <r>
      <rPr>
        <sz val="7"/>
        <color rgb="FF000000"/>
        <rFont val="Times New Roman"/>
        <family val="1"/>
        <charset val="238"/>
      </rP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</si>
  <si>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</si>
  <si>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t>Termomodernizacja budynku świetlicy</t>
  </si>
  <si>
    <t>Przebudowa budynku śweitlicy</t>
  </si>
  <si>
    <t xml:space="preserve">Opaska </t>
  </si>
  <si>
    <t>Chodnik + taras</t>
  </si>
  <si>
    <t>4.2.1</t>
  </si>
  <si>
    <t>4.2.2</t>
  </si>
  <si>
    <t>4.2.3</t>
  </si>
  <si>
    <t>4.2.4</t>
  </si>
  <si>
    <t>4.2.5</t>
  </si>
  <si>
    <t>4.2.6</t>
  </si>
  <si>
    <t>4.2.7</t>
  </si>
  <si>
    <t>4.2.8</t>
  </si>
  <si>
    <t>Rozbiórka nawierzchni z betonu</t>
  </si>
  <si>
    <t>Dwukrotna impregnacja grzybobójcza bali i krawędziaków metodą smarowania preparatami solowymi - konstrukcja zadaszenia</t>
  </si>
  <si>
    <t>Montaż do gotowego podłoża gniazd wtyczkowych podtynkowych 2-biegunowych z uziemieniem w puszkach z podłączeniem  (gniazdo wtyczkowe pojedyncze 1P+N+PE, 10/16 A, 230 V, IP20, p/t),(ramka 1-krotna IP20 )</t>
  </si>
  <si>
    <t>Montaż do gotowego podłoża gniazd wtyczkowych podtynkowych 2-biegunowych z uziemieniem w puszkach z podłączeniem  (gniazdo wtyczkowe podwójne 2x(1P+N+PE), 10/16 A, 230 V, IP20, p/t), (ramka 1-krotna IP20 )</t>
  </si>
  <si>
    <t>Montaż do gotowego podłoża gniazd wtyczkowych bryzgoszczelnych 2-biegunowych z uziemieniem przykręcanych 16A/2.5 mm2 z podłączeniem  (gniazdo wtyczkowe pojedyncze 1P+N+PE, 10/16 A, 230 V, IP44, p/t)  ( ramka 1-krotna IP44 )</t>
  </si>
  <si>
    <t>Montaż do gotowego podłoża gniazd wtyczkowych bryzgoszczelnych 3-bieg. z uziemieniem przykręcanych 16A/2.5mm2 z podłączeniem  (gniazdo 3f, 400V, 16 A z łącznikiem, IP44 )</t>
  </si>
  <si>
    <t>7.3</t>
  </si>
  <si>
    <t>Wymiana szafki kurka głównego</t>
  </si>
  <si>
    <t>STWiOR S-1 pkt. 2.6</t>
  </si>
  <si>
    <t>STWiOR S-1 pkt. 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</si>
</sst>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00\ _z_ł_-;\-* #,##0.000\ _z_ł_-;_-* &quot;-&quot;??\ _z_ł_-;_-@_-"/>
  </numFmts>
  <fonts count="29">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b/>
      <sz val="11"/>
      <color theme="1"/>
      <name val="Czcionka tekstu podstawowego"/>
      <family val="2"/>
      <charset val="238"/>
    </font>
    <font>
      <b/>
      <sz val="12"/>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rgb="FFFF0000"/>
      <name val="Calibri"/>
      <family val="2"/>
      <charset val="238"/>
      <scheme val="minor"/>
    </font>
    <font>
      <sz val="11"/>
      <color theme="1"/>
      <name val="Calibri"/>
      <family val="2"/>
      <scheme val="minor"/>
    </font>
    <font>
      <b/>
      <sz val="11"/>
      <color theme="1"/>
      <name val="Czcionka tekstu podstawowego"/>
      <charset val="238"/>
    </font>
    <font>
      <sz val="11"/>
      <color theme="1"/>
      <name val="Czcionka tekstu podstawowego"/>
      <charset val="238"/>
    </font>
    <font>
      <sz val="11"/>
      <color theme="1"/>
      <name val="Calibri"/>
      <family val="2"/>
      <charset val="238"/>
    </font>
    <font>
      <b/>
      <sz val="11"/>
      <color rgb="FFFF0000"/>
      <name val="Czcionka tekstu podstawowego"/>
      <charset val="238"/>
    </font>
    <font>
      <u/>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1"/>
      <color rgb="FF000000"/>
      <name val="Calibri"/>
      <family val="2"/>
      <charset val="238"/>
    </font>
    <font>
      <sz val="11"/>
      <color rgb="FF000000"/>
      <name val="Times New Roman"/>
      <family val="1"/>
      <charset val="238"/>
    </font>
    <font>
      <sz val="7"/>
      <color rgb="FF000000"/>
      <name val="Times New Roman"/>
      <family val="1"/>
      <charset val="238"/>
    </font>
    <font>
      <sz val="12"/>
      <color rgb="FFFF0000"/>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8" fillId="0" borderId="0" applyFont="0" applyFill="0" applyBorder="0" applyAlignment="0" applyProtection="0"/>
    <xf numFmtId="0" fontId="15" fillId="0" borderId="0"/>
    <xf numFmtId="0" fontId="22" fillId="0" borderId="0" applyNumberFormat="0" applyFill="0" applyBorder="0" applyAlignment="0" applyProtection="0"/>
  </cellStyleXfs>
  <cellXfs count="169">
    <xf numFmtId="0" fontId="0" fillId="0" borderId="0" xfId="0"/>
    <xf numFmtId="0" fontId="10" fillId="0" borderId="1" xfId="0" applyFont="1" applyBorder="1" applyAlignment="1">
      <alignment horizontal="center" vertical="center" wrapText="1"/>
    </xf>
    <xf numFmtId="43" fontId="10" fillId="0" borderId="1" xfId="1" applyFont="1" applyBorder="1" applyAlignment="1">
      <alignment horizontal="center" vertical="center" wrapText="1"/>
    </xf>
    <xf numFmtId="0" fontId="11" fillId="0" borderId="0" xfId="0" applyFont="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43" fontId="11" fillId="0" borderId="1" xfId="1" applyFont="1" applyBorder="1" applyAlignment="1">
      <alignment horizontal="center" vertical="center" wrapText="1"/>
    </xf>
    <xf numFmtId="43" fontId="11" fillId="0" borderId="1" xfId="1" applyFont="1" applyBorder="1" applyAlignment="1">
      <alignment horizontal="right" vertical="center" wrapText="1"/>
    </xf>
    <xf numFmtId="0" fontId="12" fillId="0" borderId="1" xfId="0" applyFont="1" applyFill="1" applyBorder="1" applyAlignment="1">
      <alignment horizontal="center" vertical="center" wrapText="1"/>
    </xf>
    <xf numFmtId="43" fontId="12" fillId="0" borderId="1" xfId="1" applyFont="1" applyFill="1" applyBorder="1" applyAlignment="1">
      <alignment horizontal="center" vertical="center" wrapText="1"/>
    </xf>
    <xf numFmtId="43" fontId="12" fillId="0" borderId="1" xfId="1" applyFont="1" applyFill="1" applyBorder="1" applyAlignment="1">
      <alignment horizontal="righ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43" fontId="11" fillId="0" borderId="1" xfId="1" applyFont="1" applyFill="1" applyBorder="1" applyAlignment="1">
      <alignment horizontal="center" vertical="center" wrapText="1"/>
    </xf>
    <xf numFmtId="43" fontId="11" fillId="0" borderId="1" xfId="1" applyFont="1" applyFill="1" applyBorder="1" applyAlignment="1">
      <alignment horizontal="righ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43" fontId="13" fillId="0" borderId="1" xfId="1" applyFont="1" applyBorder="1" applyAlignment="1">
      <alignment horizontal="center" vertical="center" wrapText="1"/>
    </xf>
    <xf numFmtId="43" fontId="13" fillId="0" borderId="1" xfId="1" applyFont="1" applyBorder="1" applyAlignment="1">
      <alignment horizontal="right" vertical="center" wrapText="1"/>
    </xf>
    <xf numFmtId="43" fontId="14" fillId="0" borderId="1" xfId="1" applyFont="1" applyBorder="1" applyAlignment="1">
      <alignment horizontal="right" vertical="center" wrapText="1"/>
    </xf>
    <xf numFmtId="0" fontId="11" fillId="0" borderId="1" xfId="0" applyNumberFormat="1" applyFont="1" applyBorder="1" applyAlignment="1">
      <alignment vertical="center" wrapText="1"/>
    </xf>
    <xf numFmtId="0" fontId="14" fillId="0" borderId="0" xfId="0" applyFont="1" applyBorder="1" applyAlignment="1">
      <alignment horizontal="left" vertical="center" wrapText="1"/>
    </xf>
    <xf numFmtId="0" fontId="14" fillId="0" borderId="0" xfId="0" applyFont="1" applyBorder="1" applyAlignment="1">
      <alignment vertical="center" wrapText="1"/>
    </xf>
    <xf numFmtId="0" fontId="14" fillId="0" borderId="0" xfId="0" applyFont="1" applyBorder="1" applyAlignment="1">
      <alignment horizontal="center" vertical="center" wrapText="1"/>
    </xf>
    <xf numFmtId="43" fontId="14" fillId="0" borderId="0" xfId="1" applyFont="1" applyBorder="1" applyAlignment="1">
      <alignment horizontal="center" vertical="center" wrapText="1"/>
    </xf>
    <xf numFmtId="43" fontId="14" fillId="0" borderId="0" xfId="1" applyFont="1" applyBorder="1" applyAlignment="1">
      <alignment horizontal="righ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43" fontId="11" fillId="0" borderId="0" xfId="1" applyFont="1" applyAlignment="1">
      <alignment horizontal="center" vertical="center" wrapText="1"/>
    </xf>
    <xf numFmtId="43" fontId="11" fillId="0" borderId="0" xfId="1" applyFont="1" applyAlignment="1">
      <alignment horizontal="right" vertical="center" wrapText="1"/>
    </xf>
    <xf numFmtId="0" fontId="11" fillId="0" borderId="1" xfId="0" applyFont="1" applyBorder="1" applyAlignment="1">
      <alignment horizontal="center" vertical="center"/>
    </xf>
    <xf numFmtId="164" fontId="11" fillId="0" borderId="1" xfId="1" applyNumberFormat="1" applyFont="1" applyBorder="1" applyAlignment="1">
      <alignment vertical="center"/>
    </xf>
    <xf numFmtId="0" fontId="0" fillId="0" borderId="0" xfId="0" applyAlignment="1">
      <alignment vertical="center"/>
    </xf>
    <xf numFmtId="0" fontId="12" fillId="2" borderId="1" xfId="0" applyFont="1" applyFill="1" applyBorder="1" applyAlignment="1">
      <alignment horizontal="center" vertical="center"/>
    </xf>
    <xf numFmtId="164" fontId="12" fillId="2" borderId="1" xfId="1" applyNumberFormat="1" applyFont="1" applyFill="1" applyBorder="1" applyAlignment="1">
      <alignment vertical="center"/>
    </xf>
    <xf numFmtId="0" fontId="12" fillId="3" borderId="1" xfId="0" applyFont="1" applyFill="1" applyBorder="1" applyAlignment="1">
      <alignment horizontal="center" vertical="center"/>
    </xf>
    <xf numFmtId="164" fontId="12" fillId="3" borderId="1" xfId="1" applyNumberFormat="1"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164" fontId="0" fillId="0" borderId="0" xfId="1" applyNumberFormat="1" applyFont="1" applyAlignment="1">
      <alignment vertical="center"/>
    </xf>
    <xf numFmtId="0" fontId="16"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164" fontId="0" fillId="0" borderId="1" xfId="1" applyNumberFormat="1" applyFont="1" applyBorder="1" applyAlignment="1">
      <alignment vertical="center"/>
    </xf>
    <xf numFmtId="43" fontId="11" fillId="0" borderId="1" xfId="1" applyFont="1" applyBorder="1" applyAlignment="1">
      <alignment vertical="center" wrapText="1"/>
    </xf>
    <xf numFmtId="43" fontId="12" fillId="0" borderId="1" xfId="1" applyFont="1" applyFill="1" applyBorder="1" applyAlignment="1">
      <alignment vertical="center" wrapText="1"/>
    </xf>
    <xf numFmtId="43" fontId="11" fillId="0" borderId="1" xfId="1" applyFont="1" applyFill="1" applyBorder="1" applyAlignment="1">
      <alignment vertical="center" wrapText="1"/>
    </xf>
    <xf numFmtId="43" fontId="13" fillId="0" borderId="1" xfId="1" applyFont="1" applyFill="1" applyBorder="1" applyAlignment="1">
      <alignment vertical="center" wrapText="1"/>
    </xf>
    <xf numFmtId="43" fontId="13" fillId="0" borderId="1" xfId="1" applyFont="1" applyBorder="1" applyAlignment="1">
      <alignment vertical="center" wrapText="1"/>
    </xf>
    <xf numFmtId="43" fontId="11" fillId="0" borderId="0" xfId="1" applyFont="1" applyAlignment="1">
      <alignment vertical="center" wrapText="1"/>
    </xf>
    <xf numFmtId="0" fontId="11" fillId="0" borderId="3" xfId="0" applyFont="1" applyBorder="1" applyAlignment="1">
      <alignment vertical="center" wrapText="1"/>
    </xf>
    <xf numFmtId="0" fontId="12" fillId="2" borderId="2" xfId="0" applyFont="1" applyFill="1" applyBorder="1" applyAlignment="1">
      <alignment vertical="center"/>
    </xf>
    <xf numFmtId="0" fontId="12" fillId="2" borderId="4" xfId="0" applyFont="1" applyFill="1" applyBorder="1" applyAlignment="1">
      <alignment vertical="center"/>
    </xf>
    <xf numFmtId="0" fontId="12" fillId="2" borderId="3" xfId="0" applyFont="1" applyFill="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xf>
    <xf numFmtId="0" fontId="10" fillId="0" borderId="0" xfId="0" applyFont="1" applyAlignment="1">
      <alignment horizontal="left" vertical="center"/>
    </xf>
    <xf numFmtId="0" fontId="12" fillId="2" borderId="1" xfId="0" applyFont="1" applyFill="1" applyBorder="1" applyAlignment="1">
      <alignment vertical="center"/>
    </xf>
    <xf numFmtId="0" fontId="0" fillId="2" borderId="0" xfId="0" applyFill="1" applyAlignment="1">
      <alignment vertical="center"/>
    </xf>
    <xf numFmtId="164" fontId="10" fillId="0" borderId="1" xfId="1" applyNumberFormat="1" applyFont="1" applyBorder="1" applyAlignment="1">
      <alignment vertical="center"/>
    </xf>
    <xf numFmtId="164" fontId="9" fillId="2" borderId="1" xfId="1" applyNumberFormat="1" applyFont="1" applyFill="1" applyBorder="1" applyAlignment="1">
      <alignment vertical="center"/>
    </xf>
    <xf numFmtId="0" fontId="12" fillId="2" borderId="1" xfId="0" applyFont="1" applyFill="1" applyBorder="1" applyAlignment="1">
      <alignment horizontal="center" vertical="center" wrapText="1"/>
    </xf>
    <xf numFmtId="43" fontId="12" fillId="2" borderId="1" xfId="1" applyFont="1" applyFill="1" applyBorder="1" applyAlignment="1">
      <alignment horizontal="center" vertical="center" wrapText="1"/>
    </xf>
    <xf numFmtId="43" fontId="12" fillId="2" borderId="1" xfId="1" applyFont="1" applyFill="1" applyBorder="1" applyAlignment="1">
      <alignment horizontal="right" vertical="center" wrapText="1"/>
    </xf>
    <xf numFmtId="164" fontId="12" fillId="2" borderId="1" xfId="1" applyNumberFormat="1" applyFont="1" applyFill="1" applyBorder="1" applyAlignment="1">
      <alignment vertical="center" wrapText="1"/>
    </xf>
    <xf numFmtId="0" fontId="12" fillId="2" borderId="1" xfId="0" applyFont="1" applyFill="1" applyBorder="1" applyAlignment="1">
      <alignment vertical="center" wrapText="1"/>
    </xf>
    <xf numFmtId="43" fontId="12" fillId="2" borderId="1" xfId="1" applyFont="1" applyFill="1" applyBorder="1" applyAlignment="1">
      <alignment vertical="center" wrapText="1"/>
    </xf>
    <xf numFmtId="0" fontId="11" fillId="0" borderId="1" xfId="0" applyFont="1" applyBorder="1" applyAlignment="1">
      <alignment horizontal="center" vertical="center" wrapText="1"/>
    </xf>
    <xf numFmtId="43" fontId="11" fillId="2" borderId="1" xfId="1" applyFont="1" applyFill="1" applyBorder="1" applyAlignment="1">
      <alignment vertical="center" wrapText="1"/>
    </xf>
    <xf numFmtId="43" fontId="12" fillId="0" borderId="1" xfId="1"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vertical="center" wrapText="1"/>
    </xf>
    <xf numFmtId="0" fontId="11"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4" xfId="0" applyFont="1" applyFill="1" applyBorder="1" applyAlignment="1">
      <alignment vertical="center" wrapText="1"/>
    </xf>
    <xf numFmtId="0" fontId="12" fillId="0" borderId="3" xfId="0" applyFont="1" applyFill="1" applyBorder="1" applyAlignment="1">
      <alignment vertical="center" wrapText="1"/>
    </xf>
    <xf numFmtId="0" fontId="7" fillId="0" borderId="1" xfId="0" applyFont="1" applyFill="1" applyBorder="1" applyAlignment="1">
      <alignment vertical="center" wrapText="1"/>
    </xf>
    <xf numFmtId="0" fontId="11" fillId="0" borderId="1" xfId="0" applyFont="1" applyBorder="1" applyAlignment="1">
      <alignment horizontal="center" vertical="center"/>
    </xf>
    <xf numFmtId="0" fontId="12" fillId="2" borderId="1" xfId="0" applyFont="1" applyFill="1" applyBorder="1" applyAlignment="1">
      <alignment horizontal="center" vertical="center"/>
    </xf>
    <xf numFmtId="0" fontId="6" fillId="0" borderId="1" xfId="0" applyFont="1" applyFill="1" applyBorder="1" applyAlignment="1">
      <alignment vertical="center" wrapText="1"/>
    </xf>
    <xf numFmtId="0" fontId="12"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164" fontId="11" fillId="0" borderId="1" xfId="1" applyNumberFormat="1" applyFont="1" applyFill="1" applyBorder="1" applyAlignment="1">
      <alignment vertical="center"/>
    </xf>
    <xf numFmtId="0" fontId="6" fillId="0" borderId="3" xfId="0" applyFont="1" applyBorder="1" applyAlignment="1">
      <alignment vertical="center" wrapText="1"/>
    </xf>
    <xf numFmtId="164" fontId="6" fillId="0" borderId="1" xfId="1" applyNumberFormat="1" applyFont="1" applyBorder="1" applyAlignment="1">
      <alignment vertical="center"/>
    </xf>
    <xf numFmtId="0" fontId="12" fillId="0" borderId="1" xfId="0" applyFont="1" applyBorder="1" applyAlignment="1">
      <alignment vertical="center" wrapText="1"/>
    </xf>
    <xf numFmtId="0" fontId="6" fillId="2" borderId="0" xfId="0" applyFont="1" applyFill="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5" fillId="0" borderId="1" xfId="0" applyFont="1" applyBorder="1" applyAlignment="1">
      <alignment vertical="center" wrapText="1"/>
    </xf>
    <xf numFmtId="0" fontId="12"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0"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19" fillId="0" borderId="0" xfId="0" applyFont="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1" applyNumberFormat="1" applyFont="1" applyFill="1" applyBorder="1" applyAlignment="1">
      <alignment vertical="center"/>
    </xf>
    <xf numFmtId="0" fontId="3" fillId="0" borderId="1" xfId="0" applyFont="1" applyFill="1" applyBorder="1" applyAlignment="1">
      <alignment horizontal="left" vertical="center" wrapText="1"/>
    </xf>
    <xf numFmtId="0" fontId="3" fillId="0" borderId="0" xfId="0" applyFont="1" applyAlignment="1">
      <alignment vertical="center"/>
    </xf>
    <xf numFmtId="0" fontId="18" fillId="0" borderId="0" xfId="0" applyFont="1" applyAlignment="1">
      <alignment horizontal="right" vertical="center" indent="2"/>
    </xf>
    <xf numFmtId="43" fontId="3" fillId="0" borderId="0" xfId="1" applyFont="1" applyAlignment="1">
      <alignment vertical="center"/>
    </xf>
    <xf numFmtId="0" fontId="3" fillId="4" borderId="1" xfId="0" applyFont="1" applyFill="1" applyBorder="1" applyAlignment="1">
      <alignment horizontal="center" vertical="center"/>
    </xf>
    <xf numFmtId="43" fontId="3" fillId="4" borderId="1" xfId="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43" fontId="3" fillId="0" borderId="1" xfId="1" applyFont="1" applyBorder="1" applyAlignment="1">
      <alignment vertical="center"/>
    </xf>
    <xf numFmtId="0" fontId="3" fillId="0" borderId="1" xfId="0" applyFont="1" applyBorder="1" applyAlignment="1">
      <alignment horizontal="righ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43" fontId="3" fillId="4" borderId="1" xfId="1" applyFont="1" applyFill="1" applyBorder="1" applyAlignment="1">
      <alignment vertical="center"/>
    </xf>
    <xf numFmtId="0" fontId="20" fillId="0" borderId="0" xfId="0" applyFont="1" applyAlignment="1">
      <alignment horizontal="left" vertical="center"/>
    </xf>
    <xf numFmtId="0" fontId="18" fillId="0" borderId="0" xfId="0" applyFont="1" applyAlignment="1">
      <alignment horizontal="left" vertical="center" indent="5"/>
    </xf>
    <xf numFmtId="0" fontId="22" fillId="0" borderId="0" xfId="3" applyAlignment="1">
      <alignment horizontal="left" vertical="center" indent="4"/>
    </xf>
    <xf numFmtId="43" fontId="3" fillId="0" borderId="0" xfId="1" applyFont="1" applyAlignment="1">
      <alignment horizontal="center" vertical="center"/>
    </xf>
    <xf numFmtId="43" fontId="23" fillId="0" borderId="0" xfId="1" applyFont="1" applyAlignment="1">
      <alignment horizontal="center" vertical="center" wrapText="1"/>
    </xf>
    <xf numFmtId="0" fontId="12" fillId="0" borderId="0" xfId="0" applyFont="1" applyAlignment="1">
      <alignment vertical="center"/>
    </xf>
    <xf numFmtId="0" fontId="24" fillId="0" borderId="0" xfId="0" applyFont="1" applyAlignment="1">
      <alignment vertical="center"/>
    </xf>
    <xf numFmtId="0" fontId="18" fillId="0" borderId="0" xfId="0" applyFont="1" applyAlignment="1">
      <alignment vertical="center"/>
    </xf>
    <xf numFmtId="0" fontId="3" fillId="0" borderId="0" xfId="0" applyFont="1" applyBorder="1" applyAlignment="1">
      <alignment vertical="center"/>
    </xf>
    <xf numFmtId="0" fontId="28" fillId="0" borderId="0" xfId="0" applyFont="1" applyBorder="1" applyAlignment="1">
      <alignment vertical="center"/>
    </xf>
    <xf numFmtId="0" fontId="22" fillId="0" borderId="0" xfId="3" applyAlignment="1">
      <alignment vertical="center"/>
    </xf>
    <xf numFmtId="0" fontId="10" fillId="0" borderId="1" xfId="0" applyFont="1" applyBorder="1" applyAlignment="1">
      <alignment horizontal="center" vertical="center"/>
    </xf>
    <xf numFmtId="164" fontId="10" fillId="0" borderId="1" xfId="1" applyNumberFormat="1" applyFont="1" applyBorder="1" applyAlignment="1">
      <alignment horizontal="center" vertical="center"/>
    </xf>
    <xf numFmtId="0" fontId="3" fillId="0" borderId="1" xfId="0" applyFont="1" applyBorder="1" applyAlignment="1">
      <alignment vertical="center" wrapText="1"/>
    </xf>
    <xf numFmtId="0" fontId="7" fillId="0" borderId="6" xfId="0"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center" vertical="center"/>
    </xf>
    <xf numFmtId="164" fontId="11" fillId="0" borderId="6" xfId="1" applyNumberFormat="1" applyFont="1" applyBorder="1" applyAlignment="1">
      <alignment vertical="center"/>
    </xf>
    <xf numFmtId="0" fontId="0" fillId="2" borderId="1" xfId="0" applyFill="1" applyBorder="1" applyAlignment="1">
      <alignment vertical="center"/>
    </xf>
    <xf numFmtId="0" fontId="2" fillId="0" borderId="3" xfId="0" applyFont="1" applyBorder="1" applyAlignment="1">
      <alignment vertical="center" wrapText="1"/>
    </xf>
    <xf numFmtId="0" fontId="27" fillId="0" borderId="5" xfId="0" applyFont="1" applyBorder="1" applyAlignment="1">
      <alignment horizontal="center" vertical="center" wrapText="1"/>
    </xf>
    <xf numFmtId="0" fontId="24"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1" fillId="0" borderId="1" xfId="0" applyFont="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43" fontId="3" fillId="0" borderId="0" xfId="1" applyFont="1" applyAlignment="1">
      <alignment horizontal="center" vertical="center"/>
    </xf>
    <xf numFmtId="43" fontId="23" fillId="0" borderId="0" xfId="1" applyFont="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2" fillId="2" borderId="1" xfId="0"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2" borderId="2" xfId="0" applyFont="1" applyFill="1" applyBorder="1" applyAlignment="1">
      <alignment horizontal="right" vertical="center" wrapText="1"/>
    </xf>
    <xf numFmtId="0" fontId="12" fillId="2" borderId="4" xfId="0" applyFont="1" applyFill="1" applyBorder="1" applyAlignment="1">
      <alignment horizontal="right" vertical="center" wrapText="1"/>
    </xf>
    <xf numFmtId="0" fontId="12" fillId="2" borderId="3" xfId="0" applyFont="1" applyFill="1" applyBorder="1" applyAlignment="1">
      <alignment horizontal="right"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right" vertical="center" wrapText="1"/>
    </xf>
  </cellXfs>
  <cellStyles count="4">
    <cellStyle name="Dziesiętny" xfId="1" builtinId="3"/>
    <cellStyle name="Hiperłącze" xfId="3" builtinId="8"/>
    <cellStyle name="Normalny" xfId="0" builtinId="0"/>
    <cellStyle name="Normalny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_BUDOWY%20REALIZOWANE/1_&#346;wietlice/JAGODKA/KOSZTY/kosztorysy%20-%20JAGODKA%2019-07-2017%20korekta%20ter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zebudowa"/>
      <sheetName val="termomodernizacja"/>
      <sheetName val="termo do ZZK"/>
      <sheetName val="szczeg.budowlane"/>
      <sheetName val="okna"/>
      <sheetName val="obmiary"/>
    </sheetNames>
    <sheetDataSet>
      <sheetData sheetId="0"/>
      <sheetData sheetId="1"/>
      <sheetData sheetId="2"/>
      <sheetData sheetId="3"/>
      <sheetData sheetId="4">
        <row r="3">
          <cell r="C3">
            <v>90</v>
          </cell>
        </row>
        <row r="4">
          <cell r="C4">
            <v>180</v>
          </cell>
        </row>
        <row r="5">
          <cell r="C5">
            <v>170</v>
          </cell>
        </row>
        <row r="6">
          <cell r="C6">
            <v>90</v>
          </cell>
        </row>
        <row r="7">
          <cell r="C7">
            <v>180</v>
          </cell>
        </row>
        <row r="8">
          <cell r="C8">
            <v>175</v>
          </cell>
        </row>
        <row r="9">
          <cell r="C9">
            <v>90</v>
          </cell>
        </row>
        <row r="10">
          <cell r="C10">
            <v>90</v>
          </cell>
        </row>
      </sheetData>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view="pageBreakPreview" zoomScaleNormal="100" zoomScaleSheetLayoutView="100" workbookViewId="0">
      <selection activeCell="C25" sqref="C25"/>
    </sheetView>
  </sheetViews>
  <sheetFormatPr defaultRowHeight="15"/>
  <cols>
    <col min="1" max="1" width="3.375" style="106" customWidth="1"/>
    <col min="2" max="2" width="7.375" style="106" customWidth="1"/>
    <col min="3" max="3" width="48.75" style="106" customWidth="1"/>
    <col min="4" max="4" width="16.375" style="108" customWidth="1"/>
    <col min="5" max="5" width="5.75" style="106" customWidth="1"/>
    <col min="6" max="16384" width="9" style="106"/>
  </cols>
  <sheetData>
    <row r="2" spans="2:5" ht="17.25" customHeight="1">
      <c r="C2" s="107"/>
    </row>
    <row r="3" spans="2:5" ht="31.5" customHeight="1">
      <c r="B3" s="109" t="s">
        <v>0</v>
      </c>
      <c r="C3" s="109" t="s">
        <v>799</v>
      </c>
      <c r="D3" s="110" t="s">
        <v>800</v>
      </c>
    </row>
    <row r="4" spans="2:5" ht="24.95" customHeight="1">
      <c r="B4" s="111">
        <v>1</v>
      </c>
      <c r="C4" s="112" t="s">
        <v>828</v>
      </c>
      <c r="D4" s="113">
        <f>termomodernizacja!G140</f>
        <v>0</v>
      </c>
    </row>
    <row r="5" spans="2:5" ht="24.95" customHeight="1">
      <c r="B5" s="111">
        <v>2</v>
      </c>
      <c r="C5" s="112" t="s">
        <v>829</v>
      </c>
      <c r="D5" s="113">
        <f>przebudowa!G255</f>
        <v>0</v>
      </c>
    </row>
    <row r="6" spans="2:5" ht="24.95" customHeight="1">
      <c r="B6" s="112"/>
      <c r="C6" s="114" t="s">
        <v>801</v>
      </c>
      <c r="D6" s="113">
        <f>SUM(D4:D5)</f>
        <v>0</v>
      </c>
    </row>
    <row r="7" spans="2:5" ht="24.95" customHeight="1">
      <c r="B7" s="112"/>
      <c r="C7" s="114" t="s">
        <v>135</v>
      </c>
      <c r="D7" s="113">
        <f>D6*23%</f>
        <v>0</v>
      </c>
    </row>
    <row r="8" spans="2:5" ht="24.95" customHeight="1">
      <c r="B8" s="115"/>
      <c r="C8" s="116" t="s">
        <v>802</v>
      </c>
      <c r="D8" s="117">
        <f>D6+D7</f>
        <v>0</v>
      </c>
    </row>
    <row r="10" spans="2:5">
      <c r="B10" s="106" t="s">
        <v>803</v>
      </c>
    </row>
    <row r="12" spans="2:5">
      <c r="B12" s="118" t="s">
        <v>804</v>
      </c>
    </row>
    <row r="13" spans="2:5">
      <c r="B13" s="118"/>
    </row>
    <row r="14" spans="2:5">
      <c r="C14" s="107" t="s">
        <v>805</v>
      </c>
      <c r="D14" s="108" t="s">
        <v>806</v>
      </c>
      <c r="E14" s="106" t="s">
        <v>807</v>
      </c>
    </row>
    <row r="15" spans="2:5">
      <c r="C15" s="107" t="s">
        <v>808</v>
      </c>
      <c r="D15" s="108" t="s">
        <v>809</v>
      </c>
      <c r="E15" s="106" t="s">
        <v>810</v>
      </c>
    </row>
    <row r="16" spans="2:5">
      <c r="C16" s="107" t="s">
        <v>811</v>
      </c>
      <c r="D16" s="108" t="s">
        <v>809</v>
      </c>
      <c r="E16" s="106" t="s">
        <v>810</v>
      </c>
    </row>
    <row r="17" spans="2:5">
      <c r="C17" s="107" t="s">
        <v>812</v>
      </c>
      <c r="D17" s="108" t="s">
        <v>806</v>
      </c>
      <c r="E17" s="106" t="s">
        <v>810</v>
      </c>
    </row>
    <row r="19" spans="2:5">
      <c r="B19" s="106" t="s">
        <v>813</v>
      </c>
    </row>
    <row r="21" spans="2:5">
      <c r="B21" s="119" t="s">
        <v>814</v>
      </c>
      <c r="C21" s="120"/>
    </row>
    <row r="22" spans="2:5">
      <c r="B22" s="119" t="s">
        <v>815</v>
      </c>
    </row>
    <row r="23" spans="2:5">
      <c r="B23" s="119" t="s">
        <v>816</v>
      </c>
    </row>
    <row r="24" spans="2:5">
      <c r="B24" s="119"/>
    </row>
    <row r="25" spans="2:5">
      <c r="B25" s="119"/>
      <c r="D25" s="121" t="s">
        <v>817</v>
      </c>
    </row>
    <row r="26" spans="2:5" ht="33.75" customHeight="1">
      <c r="B26" s="119"/>
      <c r="D26" s="122" t="s">
        <v>818</v>
      </c>
    </row>
    <row r="27" spans="2:5">
      <c r="B27" s="119"/>
    </row>
    <row r="28" spans="2:5">
      <c r="B28" s="123" t="s">
        <v>819</v>
      </c>
    </row>
    <row r="29" spans="2:5" ht="170.25" customHeight="1">
      <c r="B29" s="139" t="s">
        <v>820</v>
      </c>
      <c r="C29" s="139"/>
      <c r="D29" s="139"/>
    </row>
    <row r="30" spans="2:5" ht="6" customHeight="1">
      <c r="C30" s="124"/>
    </row>
    <row r="31" spans="2:5">
      <c r="B31" s="124" t="s">
        <v>821</v>
      </c>
    </row>
    <row r="32" spans="2:5">
      <c r="C32" s="140" t="s">
        <v>822</v>
      </c>
      <c r="D32" s="140"/>
    </row>
    <row r="33" spans="1:9">
      <c r="C33" s="141" t="s">
        <v>823</v>
      </c>
      <c r="D33" s="141"/>
    </row>
    <row r="34" spans="1:9">
      <c r="C34" s="140" t="s">
        <v>824</v>
      </c>
      <c r="D34" s="140"/>
    </row>
    <row r="35" spans="1:9">
      <c r="C35" s="140" t="s">
        <v>825</v>
      </c>
      <c r="D35" s="140"/>
    </row>
    <row r="36" spans="1:9">
      <c r="C36" s="140" t="s">
        <v>826</v>
      </c>
      <c r="D36" s="140"/>
    </row>
    <row r="37" spans="1:9" ht="3.75" customHeight="1">
      <c r="C37" s="124"/>
    </row>
    <row r="38" spans="1:9">
      <c r="C38" s="125" t="s">
        <v>827</v>
      </c>
      <c r="F38" s="126"/>
      <c r="G38" s="126"/>
      <c r="H38" s="126"/>
      <c r="I38" s="126"/>
    </row>
    <row r="39" spans="1:9" ht="30" customHeight="1">
      <c r="A39" s="138" t="s">
        <v>792</v>
      </c>
      <c r="B39" s="138"/>
      <c r="C39" s="138"/>
      <c r="D39" s="138"/>
      <c r="E39" s="138"/>
      <c r="F39" s="127"/>
      <c r="G39" s="127"/>
      <c r="H39" s="127"/>
      <c r="I39" s="126"/>
    </row>
    <row r="40" spans="1:9">
      <c r="C40"/>
    </row>
    <row r="41" spans="1:9">
      <c r="C41"/>
    </row>
    <row r="42" spans="1:9">
      <c r="C42" s="128"/>
    </row>
  </sheetData>
  <mergeCells count="7">
    <mergeCell ref="A39:E39"/>
    <mergeCell ref="B29:D29"/>
    <mergeCell ref="C32:D32"/>
    <mergeCell ref="C33:D33"/>
    <mergeCell ref="C34:D34"/>
    <mergeCell ref="C35:D35"/>
    <mergeCell ref="C36:D36"/>
  </mergeCells>
  <printOptions horizontalCentered="1"/>
  <pageMargins left="0.70866141732283472" right="0.70866141732283472" top="0.74803149606299213" bottom="0.74803149606299213" header="0.31496062992125984" footer="0.31496062992125984"/>
  <pageSetup paperSize="9" scale="94" orientation="portrait" r:id="rId1"/>
  <headerFooter>
    <oddHeader>&amp;LNr sprawy: BZPiFZ.27.22.2017&amp;CKosztorys ofertowy - podsumowanie&amp;RZałącznik nr 8 do SIWZ</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2"/>
  <sheetViews>
    <sheetView tabSelected="1" view="pageBreakPreview" topLeftCell="A169" zoomScaleNormal="100" zoomScaleSheetLayoutView="100" workbookViewId="0">
      <selection activeCell="G171" sqref="G171"/>
    </sheetView>
  </sheetViews>
  <sheetFormatPr defaultRowHeight="14.25"/>
  <cols>
    <col min="1" max="1" width="9" style="37" customWidth="1"/>
    <col min="2" max="2" width="20.75" style="38" customWidth="1"/>
    <col min="3" max="3" width="51.5" style="32" customWidth="1"/>
    <col min="4" max="4" width="9" style="37"/>
    <col min="5" max="6" width="10.75" style="39" customWidth="1"/>
    <col min="7" max="7" width="12.5" style="39" customWidth="1"/>
    <col min="8" max="16384" width="9" style="32"/>
  </cols>
  <sheetData>
    <row r="1" spans="1:7" ht="15">
      <c r="A1" s="101" t="s">
        <v>792</v>
      </c>
      <c r="B1" s="32"/>
      <c r="D1" s="32"/>
      <c r="E1" s="32"/>
      <c r="F1" s="32"/>
      <c r="G1" s="32"/>
    </row>
    <row r="2" spans="1:7" ht="27" customHeight="1">
      <c r="A2" s="129" t="s">
        <v>0</v>
      </c>
      <c r="B2" s="1" t="s">
        <v>1</v>
      </c>
      <c r="C2" s="129" t="s">
        <v>2</v>
      </c>
      <c r="D2" s="129" t="s">
        <v>137</v>
      </c>
      <c r="E2" s="130" t="s">
        <v>4</v>
      </c>
      <c r="F2" s="130" t="s">
        <v>5</v>
      </c>
      <c r="G2" s="130" t="s">
        <v>6</v>
      </c>
    </row>
    <row r="3" spans="1:7" ht="15.75">
      <c r="A3" s="56" t="s">
        <v>552</v>
      </c>
      <c r="B3" s="54"/>
      <c r="C3" s="55"/>
      <c r="D3" s="30"/>
      <c r="E3" s="31"/>
      <c r="F3" s="31"/>
      <c r="G3" s="31"/>
    </row>
    <row r="4" spans="1:7" ht="15">
      <c r="A4" s="33">
        <v>1</v>
      </c>
      <c r="B4" s="144" t="s">
        <v>138</v>
      </c>
      <c r="C4" s="145"/>
      <c r="D4" s="33"/>
      <c r="E4" s="34"/>
      <c r="F4" s="34"/>
      <c r="G4" s="34">
        <f>SUM(G5,G21)</f>
        <v>0</v>
      </c>
    </row>
    <row r="5" spans="1:7" ht="15">
      <c r="A5" s="35" t="s">
        <v>139</v>
      </c>
      <c r="B5" s="142" t="s">
        <v>689</v>
      </c>
      <c r="C5" s="143"/>
      <c r="D5" s="35"/>
      <c r="E5" s="36"/>
      <c r="F5" s="36"/>
      <c r="G5" s="36">
        <f>SUM(G6:G20)</f>
        <v>0</v>
      </c>
    </row>
    <row r="6" spans="1:7" ht="15">
      <c r="A6" s="85" t="s">
        <v>140</v>
      </c>
      <c r="B6" s="84" t="s">
        <v>38</v>
      </c>
      <c r="C6" s="5" t="s">
        <v>142</v>
      </c>
      <c r="D6" s="30" t="s">
        <v>25</v>
      </c>
      <c r="E6" s="31">
        <v>12</v>
      </c>
      <c r="F6" s="31"/>
      <c r="G6" s="31">
        <f>E6*F6</f>
        <v>0</v>
      </c>
    </row>
    <row r="7" spans="1:7" ht="15">
      <c r="A7" s="30" t="s">
        <v>143</v>
      </c>
      <c r="B7" s="5" t="s">
        <v>33</v>
      </c>
      <c r="C7" s="5" t="s">
        <v>144</v>
      </c>
      <c r="D7" s="30" t="s">
        <v>25</v>
      </c>
      <c r="E7" s="31">
        <v>15</v>
      </c>
      <c r="F7" s="31"/>
      <c r="G7" s="31">
        <f t="shared" ref="G7:G20" si="0">E7*F7</f>
        <v>0</v>
      </c>
    </row>
    <row r="8" spans="1:7" ht="30">
      <c r="A8" s="85" t="s">
        <v>145</v>
      </c>
      <c r="B8" s="5" t="s">
        <v>146</v>
      </c>
      <c r="C8" s="5" t="s">
        <v>147</v>
      </c>
      <c r="D8" s="30" t="s">
        <v>9</v>
      </c>
      <c r="E8" s="31">
        <v>201.536</v>
      </c>
      <c r="F8" s="31"/>
      <c r="G8" s="31">
        <f t="shared" si="0"/>
        <v>0</v>
      </c>
    </row>
    <row r="9" spans="1:7" ht="60">
      <c r="A9" s="79" t="s">
        <v>148</v>
      </c>
      <c r="B9" s="84" t="s">
        <v>38</v>
      </c>
      <c r="C9" s="84" t="s">
        <v>690</v>
      </c>
      <c r="D9" s="30" t="s">
        <v>40</v>
      </c>
      <c r="E9" s="31">
        <v>4.5919999999999996</v>
      </c>
      <c r="F9" s="31"/>
      <c r="G9" s="31">
        <f t="shared" si="0"/>
        <v>0</v>
      </c>
    </row>
    <row r="10" spans="1:7" ht="30">
      <c r="A10" s="85" t="s">
        <v>150</v>
      </c>
      <c r="B10" s="5" t="s">
        <v>156</v>
      </c>
      <c r="C10" s="5" t="s">
        <v>157</v>
      </c>
      <c r="D10" s="30" t="s">
        <v>40</v>
      </c>
      <c r="E10" s="31">
        <v>2.3029999999999999</v>
      </c>
      <c r="F10" s="31"/>
      <c r="G10" s="31">
        <f t="shared" si="0"/>
        <v>0</v>
      </c>
    </row>
    <row r="11" spans="1:7" ht="30">
      <c r="A11" s="79" t="s">
        <v>152</v>
      </c>
      <c r="B11" s="5" t="s">
        <v>153</v>
      </c>
      <c r="C11" s="5" t="s">
        <v>159</v>
      </c>
      <c r="D11" s="30" t="s">
        <v>40</v>
      </c>
      <c r="E11" s="31">
        <v>5.88</v>
      </c>
      <c r="F11" s="31"/>
      <c r="G11" s="31">
        <f t="shared" si="0"/>
        <v>0</v>
      </c>
    </row>
    <row r="12" spans="1:7" ht="45">
      <c r="A12" s="85" t="s">
        <v>155</v>
      </c>
      <c r="B12" s="5" t="s">
        <v>149</v>
      </c>
      <c r="C12" s="5" t="s">
        <v>161</v>
      </c>
      <c r="D12" s="30" t="s">
        <v>40</v>
      </c>
      <c r="E12" s="31">
        <v>4.8540000000000001</v>
      </c>
      <c r="F12" s="31"/>
      <c r="G12" s="31">
        <f t="shared" si="0"/>
        <v>0</v>
      </c>
    </row>
    <row r="13" spans="1:7" ht="30">
      <c r="A13" s="79" t="s">
        <v>158</v>
      </c>
      <c r="B13" s="5" t="s">
        <v>164</v>
      </c>
      <c r="C13" s="5" t="s">
        <v>165</v>
      </c>
      <c r="D13" s="30" t="s">
        <v>166</v>
      </c>
      <c r="E13" s="31">
        <v>35</v>
      </c>
      <c r="F13" s="31"/>
      <c r="G13" s="31">
        <f t="shared" si="0"/>
        <v>0</v>
      </c>
    </row>
    <row r="14" spans="1:7" ht="45">
      <c r="A14" s="85" t="s">
        <v>160</v>
      </c>
      <c r="B14" s="5" t="s">
        <v>178</v>
      </c>
      <c r="C14" s="5" t="s">
        <v>179</v>
      </c>
      <c r="D14" s="30" t="s">
        <v>9</v>
      </c>
      <c r="E14" s="31">
        <f>255.4*0.3</f>
        <v>76.62</v>
      </c>
      <c r="F14" s="31"/>
      <c r="G14" s="31">
        <f t="shared" si="0"/>
        <v>0</v>
      </c>
    </row>
    <row r="15" spans="1:7" ht="30">
      <c r="A15" s="79" t="s">
        <v>162</v>
      </c>
      <c r="B15" s="5" t="s">
        <v>190</v>
      </c>
      <c r="C15" s="5" t="s">
        <v>191</v>
      </c>
      <c r="D15" s="30" t="s">
        <v>9</v>
      </c>
      <c r="E15" s="31">
        <v>193.4</v>
      </c>
      <c r="F15" s="31"/>
      <c r="G15" s="31">
        <f t="shared" si="0"/>
        <v>0</v>
      </c>
    </row>
    <row r="16" spans="1:7" ht="15">
      <c r="A16" s="85" t="s">
        <v>163</v>
      </c>
      <c r="B16" s="84" t="s">
        <v>38</v>
      </c>
      <c r="C16" s="5" t="s">
        <v>175</v>
      </c>
      <c r="D16" s="30" t="s">
        <v>22</v>
      </c>
      <c r="E16" s="31">
        <v>1</v>
      </c>
      <c r="F16" s="31"/>
      <c r="G16" s="31">
        <f t="shared" si="0"/>
        <v>0</v>
      </c>
    </row>
    <row r="17" spans="1:7" ht="48" customHeight="1">
      <c r="A17" s="79" t="s">
        <v>167</v>
      </c>
      <c r="B17" s="84" t="s">
        <v>38</v>
      </c>
      <c r="C17" s="84" t="s">
        <v>692</v>
      </c>
      <c r="D17" s="85" t="s">
        <v>22</v>
      </c>
      <c r="E17" s="31">
        <v>2</v>
      </c>
      <c r="F17" s="31"/>
      <c r="G17" s="31">
        <f t="shared" si="0"/>
        <v>0</v>
      </c>
    </row>
    <row r="18" spans="1:7" ht="36" customHeight="1">
      <c r="A18" s="85" t="s">
        <v>168</v>
      </c>
      <c r="B18" s="5" t="s">
        <v>153</v>
      </c>
      <c r="C18" s="5" t="s">
        <v>154</v>
      </c>
      <c r="D18" s="30" t="s">
        <v>40</v>
      </c>
      <c r="E18" s="31">
        <v>2.6080000000000001</v>
      </c>
      <c r="F18" s="31"/>
      <c r="G18" s="31">
        <f t="shared" si="0"/>
        <v>0</v>
      </c>
    </row>
    <row r="19" spans="1:7" ht="39" customHeight="1">
      <c r="A19" s="79" t="s">
        <v>170</v>
      </c>
      <c r="B19" s="5" t="s">
        <v>38</v>
      </c>
      <c r="C19" s="5" t="s">
        <v>707</v>
      </c>
      <c r="D19" s="79" t="s">
        <v>9</v>
      </c>
      <c r="E19" s="31">
        <f>6*7</f>
        <v>42</v>
      </c>
      <c r="F19" s="31"/>
      <c r="G19" s="31">
        <f t="shared" si="0"/>
        <v>0</v>
      </c>
    </row>
    <row r="20" spans="1:7" ht="63" customHeight="1">
      <c r="A20" s="85" t="s">
        <v>172</v>
      </c>
      <c r="B20" s="84" t="s">
        <v>710</v>
      </c>
      <c r="C20" s="84" t="s">
        <v>708</v>
      </c>
      <c r="D20" s="30" t="s">
        <v>40</v>
      </c>
      <c r="E20" s="31">
        <f>58.223+6*7*0.2</f>
        <v>66.623000000000005</v>
      </c>
      <c r="F20" s="31"/>
      <c r="G20" s="31">
        <f t="shared" si="0"/>
        <v>0</v>
      </c>
    </row>
    <row r="21" spans="1:7" ht="15">
      <c r="A21" s="35" t="s">
        <v>180</v>
      </c>
      <c r="B21" s="142" t="s">
        <v>181</v>
      </c>
      <c r="C21" s="143"/>
      <c r="D21" s="35"/>
      <c r="E21" s="36"/>
      <c r="F21" s="36"/>
      <c r="G21" s="36">
        <f>SUM(G22:G28)</f>
        <v>0</v>
      </c>
    </row>
    <row r="22" spans="1:7" ht="15">
      <c r="A22" s="85" t="s">
        <v>182</v>
      </c>
      <c r="B22" s="84" t="s">
        <v>38</v>
      </c>
      <c r="C22" s="84" t="s">
        <v>709</v>
      </c>
      <c r="D22" s="30" t="s">
        <v>9</v>
      </c>
      <c r="E22" s="31">
        <v>81.322000000000003</v>
      </c>
      <c r="F22" s="31"/>
      <c r="G22" s="31">
        <f t="shared" ref="G22:G28" si="1">E22*F22</f>
        <v>0</v>
      </c>
    </row>
    <row r="23" spans="1:7" ht="15">
      <c r="A23" s="85" t="s">
        <v>185</v>
      </c>
      <c r="B23" s="5" t="s">
        <v>187</v>
      </c>
      <c r="C23" s="5" t="s">
        <v>188</v>
      </c>
      <c r="D23" s="30" t="s">
        <v>9</v>
      </c>
      <c r="E23" s="31">
        <v>20.97</v>
      </c>
      <c r="F23" s="31"/>
      <c r="G23" s="31">
        <f t="shared" si="1"/>
        <v>0</v>
      </c>
    </row>
    <row r="24" spans="1:7" ht="15">
      <c r="A24" s="85" t="s">
        <v>186</v>
      </c>
      <c r="B24" s="84" t="s">
        <v>38</v>
      </c>
      <c r="C24" s="84" t="s">
        <v>698</v>
      </c>
      <c r="D24" s="85" t="s">
        <v>9</v>
      </c>
      <c r="E24" s="31">
        <v>102.6</v>
      </c>
      <c r="F24" s="31"/>
      <c r="G24" s="31">
        <f t="shared" si="1"/>
        <v>0</v>
      </c>
    </row>
    <row r="25" spans="1:7" ht="15">
      <c r="A25" s="85" t="s">
        <v>189</v>
      </c>
      <c r="B25" s="5" t="s">
        <v>195</v>
      </c>
      <c r="C25" s="84" t="s">
        <v>699</v>
      </c>
      <c r="D25" s="30" t="s">
        <v>9</v>
      </c>
      <c r="E25" s="31">
        <v>152.80000000000001</v>
      </c>
      <c r="F25" s="31"/>
      <c r="G25" s="31">
        <f t="shared" si="1"/>
        <v>0</v>
      </c>
    </row>
    <row r="26" spans="1:7" ht="18.75" customHeight="1">
      <c r="A26" s="85" t="s">
        <v>192</v>
      </c>
      <c r="B26" s="84" t="s">
        <v>38</v>
      </c>
      <c r="C26" s="84" t="s">
        <v>700</v>
      </c>
      <c r="D26" s="85" t="s">
        <v>18</v>
      </c>
      <c r="E26" s="31">
        <v>240.9</v>
      </c>
      <c r="F26" s="31"/>
      <c r="G26" s="31">
        <f t="shared" si="1"/>
        <v>0</v>
      </c>
    </row>
    <row r="27" spans="1:7" ht="60">
      <c r="A27" s="85" t="s">
        <v>194</v>
      </c>
      <c r="B27" s="84" t="s">
        <v>758</v>
      </c>
      <c r="C27" s="5" t="s">
        <v>197</v>
      </c>
      <c r="D27" s="30" t="s">
        <v>40</v>
      </c>
      <c r="E27" s="31">
        <v>156.86600000000001</v>
      </c>
      <c r="F27" s="31"/>
      <c r="G27" s="31">
        <f t="shared" si="1"/>
        <v>0</v>
      </c>
    </row>
    <row r="28" spans="1:7" ht="30">
      <c r="A28" s="85" t="s">
        <v>196</v>
      </c>
      <c r="B28" s="5" t="s">
        <v>176</v>
      </c>
      <c r="C28" s="5" t="s">
        <v>177</v>
      </c>
      <c r="D28" s="30" t="s">
        <v>40</v>
      </c>
      <c r="E28" s="31">
        <v>82.17</v>
      </c>
      <c r="F28" s="31"/>
      <c r="G28" s="31">
        <f t="shared" si="1"/>
        <v>0</v>
      </c>
    </row>
    <row r="29" spans="1:7" ht="15">
      <c r="A29" s="80">
        <v>2</v>
      </c>
      <c r="B29" s="144" t="s">
        <v>691</v>
      </c>
      <c r="C29" s="145"/>
      <c r="D29" s="80"/>
      <c r="E29" s="34"/>
      <c r="F29" s="34"/>
      <c r="G29" s="34">
        <f>SUM(G30:G37)</f>
        <v>0</v>
      </c>
    </row>
    <row r="30" spans="1:7" ht="60">
      <c r="A30" s="85" t="s">
        <v>199</v>
      </c>
      <c r="B30" s="84" t="s">
        <v>38</v>
      </c>
      <c r="C30" s="5" t="s">
        <v>151</v>
      </c>
      <c r="D30" s="30" t="s">
        <v>18</v>
      </c>
      <c r="E30" s="31">
        <v>2.68</v>
      </c>
      <c r="F30" s="31"/>
      <c r="G30" s="31">
        <f>E30*F30</f>
        <v>0</v>
      </c>
    </row>
    <row r="31" spans="1:7" ht="60">
      <c r="A31" s="85" t="s">
        <v>208</v>
      </c>
      <c r="B31" s="5" t="s">
        <v>212</v>
      </c>
      <c r="C31" s="84" t="s">
        <v>697</v>
      </c>
      <c r="D31" s="30" t="s">
        <v>9</v>
      </c>
      <c r="E31" s="31">
        <v>148.30500000000001</v>
      </c>
      <c r="F31" s="31"/>
      <c r="G31" s="31">
        <f t="shared" ref="G31:G37" si="2">E31*F31</f>
        <v>0</v>
      </c>
    </row>
    <row r="32" spans="1:7" ht="30">
      <c r="A32" s="85" t="s">
        <v>223</v>
      </c>
      <c r="B32" s="5" t="s">
        <v>169</v>
      </c>
      <c r="C32" s="84" t="s">
        <v>773</v>
      </c>
      <c r="D32" s="30" t="s">
        <v>15</v>
      </c>
      <c r="E32" s="31">
        <v>4</v>
      </c>
      <c r="F32" s="31"/>
      <c r="G32" s="31">
        <f t="shared" si="2"/>
        <v>0</v>
      </c>
    </row>
    <row r="33" spans="1:7" ht="30">
      <c r="A33" s="85" t="s">
        <v>229</v>
      </c>
      <c r="B33" s="5" t="s">
        <v>169</v>
      </c>
      <c r="C33" s="5" t="s">
        <v>171</v>
      </c>
      <c r="D33" s="30" t="s">
        <v>15</v>
      </c>
      <c r="E33" s="31">
        <v>4</v>
      </c>
      <c r="F33" s="31"/>
      <c r="G33" s="31">
        <f t="shared" si="2"/>
        <v>0</v>
      </c>
    </row>
    <row r="34" spans="1:7" ht="30">
      <c r="A34" s="85" t="s">
        <v>231</v>
      </c>
      <c r="B34" s="5" t="s">
        <v>169</v>
      </c>
      <c r="C34" s="5" t="s">
        <v>173</v>
      </c>
      <c r="D34" s="30" t="s">
        <v>15</v>
      </c>
      <c r="E34" s="31">
        <v>2</v>
      </c>
      <c r="F34" s="31"/>
      <c r="G34" s="31">
        <f t="shared" si="2"/>
        <v>0</v>
      </c>
    </row>
    <row r="35" spans="1:7" ht="63" customHeight="1">
      <c r="A35" s="85" t="s">
        <v>358</v>
      </c>
      <c r="B35" s="84" t="s">
        <v>38</v>
      </c>
      <c r="C35" s="5" t="s">
        <v>174</v>
      </c>
      <c r="D35" s="30" t="s">
        <v>18</v>
      </c>
      <c r="E35" s="31">
        <v>19.079999999999998</v>
      </c>
      <c r="F35" s="31"/>
      <c r="G35" s="31">
        <f t="shared" si="2"/>
        <v>0</v>
      </c>
    </row>
    <row r="36" spans="1:7" ht="30">
      <c r="A36" s="85" t="s">
        <v>405</v>
      </c>
      <c r="B36" s="84" t="s">
        <v>38</v>
      </c>
      <c r="C36" s="84" t="s">
        <v>774</v>
      </c>
      <c r="D36" s="85" t="s">
        <v>18</v>
      </c>
      <c r="E36" s="31">
        <v>6.36</v>
      </c>
      <c r="F36" s="31"/>
      <c r="G36" s="31">
        <f t="shared" si="2"/>
        <v>0</v>
      </c>
    </row>
    <row r="37" spans="1:7" ht="30">
      <c r="A37" s="85" t="s">
        <v>406</v>
      </c>
      <c r="B37" s="84" t="s">
        <v>38</v>
      </c>
      <c r="C37" s="84" t="s">
        <v>775</v>
      </c>
      <c r="D37" s="85" t="s">
        <v>25</v>
      </c>
      <c r="E37" s="31">
        <v>8</v>
      </c>
      <c r="F37" s="31"/>
      <c r="G37" s="31">
        <f t="shared" si="2"/>
        <v>0</v>
      </c>
    </row>
    <row r="38" spans="1:7" ht="15">
      <c r="A38" s="33">
        <v>3</v>
      </c>
      <c r="B38" s="144" t="s">
        <v>198</v>
      </c>
      <c r="C38" s="145"/>
      <c r="D38" s="33"/>
      <c r="E38" s="34"/>
      <c r="F38" s="34"/>
      <c r="G38" s="34">
        <f>SUM(G39,G45,G57,G65,G70)</f>
        <v>0</v>
      </c>
    </row>
    <row r="39" spans="1:7" ht="15">
      <c r="A39" s="35" t="s">
        <v>270</v>
      </c>
      <c r="B39" s="142" t="s">
        <v>200</v>
      </c>
      <c r="C39" s="143"/>
      <c r="D39" s="35"/>
      <c r="E39" s="36"/>
      <c r="F39" s="36"/>
      <c r="G39" s="36">
        <f>SUM(G40:G44)</f>
        <v>0</v>
      </c>
    </row>
    <row r="40" spans="1:7" ht="30">
      <c r="A40" s="85" t="s">
        <v>553</v>
      </c>
      <c r="B40" s="5" t="s">
        <v>203</v>
      </c>
      <c r="C40" s="84" t="s">
        <v>757</v>
      </c>
      <c r="D40" s="30" t="s">
        <v>9</v>
      </c>
      <c r="E40" s="31">
        <v>76.62</v>
      </c>
      <c r="F40" s="31"/>
      <c r="G40" s="31">
        <f>E40*F40</f>
        <v>0</v>
      </c>
    </row>
    <row r="41" spans="1:7" ht="30">
      <c r="A41" s="85" t="s">
        <v>554</v>
      </c>
      <c r="B41" s="5" t="s">
        <v>183</v>
      </c>
      <c r="C41" s="5" t="s">
        <v>184</v>
      </c>
      <c r="D41" s="30" t="s">
        <v>9</v>
      </c>
      <c r="E41" s="31">
        <f>255.4*0.7</f>
        <v>178.78</v>
      </c>
      <c r="F41" s="31"/>
      <c r="G41" s="31">
        <f>E41*F41</f>
        <v>0</v>
      </c>
    </row>
    <row r="42" spans="1:7" ht="30">
      <c r="A42" s="85" t="s">
        <v>555</v>
      </c>
      <c r="B42" s="5" t="s">
        <v>201</v>
      </c>
      <c r="C42" s="5" t="s">
        <v>202</v>
      </c>
      <c r="D42" s="30" t="s">
        <v>9</v>
      </c>
      <c r="E42" s="31">
        <v>255.4</v>
      </c>
      <c r="F42" s="31"/>
      <c r="G42" s="31">
        <f>E42*F42</f>
        <v>0</v>
      </c>
    </row>
    <row r="43" spans="1:7" ht="30">
      <c r="A43" s="85" t="s">
        <v>556</v>
      </c>
      <c r="B43" s="5" t="s">
        <v>204</v>
      </c>
      <c r="C43" s="5" t="s">
        <v>205</v>
      </c>
      <c r="D43" s="30" t="s">
        <v>9</v>
      </c>
      <c r="E43" s="31">
        <v>255.4</v>
      </c>
      <c r="F43" s="31"/>
      <c r="G43" s="31">
        <f>E43*F43</f>
        <v>0</v>
      </c>
    </row>
    <row r="44" spans="1:7" ht="30">
      <c r="A44" s="85" t="s">
        <v>557</v>
      </c>
      <c r="B44" s="5" t="s">
        <v>206</v>
      </c>
      <c r="C44" s="5" t="s">
        <v>207</v>
      </c>
      <c r="D44" s="30" t="s">
        <v>9</v>
      </c>
      <c r="E44" s="31">
        <v>255.4</v>
      </c>
      <c r="F44" s="31"/>
      <c r="G44" s="31">
        <f t="shared" ref="G44" si="3">E44*F44</f>
        <v>0</v>
      </c>
    </row>
    <row r="45" spans="1:7" ht="15">
      <c r="A45" s="35" t="s">
        <v>273</v>
      </c>
      <c r="B45" s="142" t="s">
        <v>209</v>
      </c>
      <c r="C45" s="143"/>
      <c r="D45" s="35"/>
      <c r="E45" s="36"/>
      <c r="F45" s="36"/>
      <c r="G45" s="36">
        <f>SUM(G46:G56)</f>
        <v>0</v>
      </c>
    </row>
    <row r="46" spans="1:7" ht="45">
      <c r="A46" s="85" t="s">
        <v>559</v>
      </c>
      <c r="B46" s="5" t="s">
        <v>210</v>
      </c>
      <c r="C46" s="5" t="s">
        <v>211</v>
      </c>
      <c r="D46" s="30" t="s">
        <v>40</v>
      </c>
      <c r="E46" s="31">
        <v>1.006</v>
      </c>
      <c r="F46" s="31"/>
      <c r="G46" s="31">
        <f>E46*F46</f>
        <v>0</v>
      </c>
    </row>
    <row r="47" spans="1:7" ht="30">
      <c r="A47" s="85" t="s">
        <v>561</v>
      </c>
      <c r="B47" s="5" t="s">
        <v>217</v>
      </c>
      <c r="C47" s="84" t="s">
        <v>695</v>
      </c>
      <c r="D47" s="30" t="s">
        <v>9</v>
      </c>
      <c r="E47" s="31">
        <f>193.4+25</f>
        <v>218.4</v>
      </c>
      <c r="F47" s="31"/>
      <c r="G47" s="31">
        <f>E47*F47</f>
        <v>0</v>
      </c>
    </row>
    <row r="48" spans="1:7" ht="30">
      <c r="A48" s="85" t="s">
        <v>558</v>
      </c>
      <c r="B48" s="5" t="s">
        <v>183</v>
      </c>
      <c r="C48" s="5" t="s">
        <v>193</v>
      </c>
      <c r="D48" s="30" t="s">
        <v>9</v>
      </c>
      <c r="E48" s="31">
        <f>731.278-218.4</f>
        <v>512.87800000000004</v>
      </c>
      <c r="F48" s="31"/>
      <c r="G48" s="31">
        <f>E48*F48</f>
        <v>0</v>
      </c>
    </row>
    <row r="49" spans="1:7" ht="21.75" customHeight="1">
      <c r="A49" s="85" t="s">
        <v>560</v>
      </c>
      <c r="B49" s="5" t="s">
        <v>213</v>
      </c>
      <c r="C49" s="84" t="s">
        <v>696</v>
      </c>
      <c r="D49" s="30" t="s">
        <v>18</v>
      </c>
      <c r="E49" s="31">
        <v>22.4</v>
      </c>
      <c r="F49" s="31"/>
      <c r="G49" s="31">
        <f t="shared" ref="G49:G56" si="4">E49*F49</f>
        <v>0</v>
      </c>
    </row>
    <row r="50" spans="1:7" ht="15">
      <c r="A50" s="85" t="s">
        <v>562</v>
      </c>
      <c r="B50" s="5" t="s">
        <v>141</v>
      </c>
      <c r="C50" s="5" t="s">
        <v>214</v>
      </c>
      <c r="D50" s="30" t="s">
        <v>9</v>
      </c>
      <c r="E50" s="31">
        <v>31.68</v>
      </c>
      <c r="F50" s="31"/>
      <c r="G50" s="31">
        <f>E50*F50</f>
        <v>0</v>
      </c>
    </row>
    <row r="51" spans="1:7" ht="45">
      <c r="A51" s="85" t="s">
        <v>563</v>
      </c>
      <c r="B51" s="5" t="s">
        <v>215</v>
      </c>
      <c r="C51" s="5" t="s">
        <v>216</v>
      </c>
      <c r="D51" s="30" t="s">
        <v>9</v>
      </c>
      <c r="E51" s="31">
        <v>731.27800000000002</v>
      </c>
      <c r="F51" s="31"/>
      <c r="G51" s="31">
        <f t="shared" si="4"/>
        <v>0</v>
      </c>
    </row>
    <row r="52" spans="1:7" ht="30">
      <c r="A52" s="85" t="s">
        <v>564</v>
      </c>
      <c r="B52" s="5" t="s">
        <v>218</v>
      </c>
      <c r="C52" s="5" t="s">
        <v>219</v>
      </c>
      <c r="D52" s="30" t="s">
        <v>9</v>
      </c>
      <c r="E52" s="31">
        <f>731.278-216.736-117</f>
        <v>397.54200000000003</v>
      </c>
      <c r="F52" s="31"/>
      <c r="G52" s="31">
        <f t="shared" si="4"/>
        <v>0</v>
      </c>
    </row>
    <row r="53" spans="1:7" ht="30">
      <c r="A53" s="85" t="s">
        <v>565</v>
      </c>
      <c r="B53" s="5" t="s">
        <v>141</v>
      </c>
      <c r="C53" s="84" t="s">
        <v>756</v>
      </c>
      <c r="D53" s="30" t="s">
        <v>9</v>
      </c>
      <c r="E53" s="31">
        <f>40*1</f>
        <v>40</v>
      </c>
      <c r="F53" s="31"/>
      <c r="G53" s="31">
        <f t="shared" si="4"/>
        <v>0</v>
      </c>
    </row>
    <row r="54" spans="1:7" ht="45">
      <c r="A54" s="85" t="s">
        <v>711</v>
      </c>
      <c r="B54" s="5" t="s">
        <v>221</v>
      </c>
      <c r="C54" s="5" t="s">
        <v>222</v>
      </c>
      <c r="D54" s="30" t="s">
        <v>9</v>
      </c>
      <c r="E54" s="31">
        <v>216.73599999999999</v>
      </c>
      <c r="F54" s="31"/>
      <c r="G54" s="31">
        <f t="shared" si="4"/>
        <v>0</v>
      </c>
    </row>
    <row r="55" spans="1:7" ht="35.25" customHeight="1">
      <c r="A55" s="85" t="s">
        <v>712</v>
      </c>
      <c r="B55" s="84" t="s">
        <v>102</v>
      </c>
      <c r="C55" s="84" t="s">
        <v>755</v>
      </c>
      <c r="D55" s="85" t="s">
        <v>9</v>
      </c>
      <c r="E55" s="31">
        <f>78*1.5</f>
        <v>117</v>
      </c>
      <c r="F55" s="31"/>
      <c r="G55" s="31"/>
    </row>
    <row r="56" spans="1:7" ht="38.25" customHeight="1">
      <c r="A56" s="85" t="s">
        <v>754</v>
      </c>
      <c r="B56" s="5" t="s">
        <v>220</v>
      </c>
      <c r="C56" s="5" t="s">
        <v>207</v>
      </c>
      <c r="D56" s="30" t="s">
        <v>9</v>
      </c>
      <c r="E56" s="31">
        <f>E52</f>
        <v>397.54200000000003</v>
      </c>
      <c r="F56" s="31"/>
      <c r="G56" s="31">
        <f t="shared" si="4"/>
        <v>0</v>
      </c>
    </row>
    <row r="57" spans="1:7" ht="15">
      <c r="A57" s="35" t="s">
        <v>274</v>
      </c>
      <c r="B57" s="142" t="s">
        <v>224</v>
      </c>
      <c r="C57" s="143"/>
      <c r="D57" s="35"/>
      <c r="E57" s="36"/>
      <c r="F57" s="36"/>
      <c r="G57" s="36">
        <f>SUM(G58:G64)</f>
        <v>0</v>
      </c>
    </row>
    <row r="58" spans="1:7" ht="30">
      <c r="A58" s="85" t="s">
        <v>713</v>
      </c>
      <c r="B58" s="84" t="s">
        <v>38</v>
      </c>
      <c r="C58" s="84" t="s">
        <v>701</v>
      </c>
      <c r="D58" s="85" t="s">
        <v>18</v>
      </c>
      <c r="E58" s="31">
        <v>240.9</v>
      </c>
      <c r="F58" s="31"/>
      <c r="G58" s="31">
        <f>E58*F58</f>
        <v>0</v>
      </c>
    </row>
    <row r="59" spans="1:7" ht="45">
      <c r="A59" s="85" t="s">
        <v>714</v>
      </c>
      <c r="B59" s="84" t="s">
        <v>38</v>
      </c>
      <c r="C59" s="84" t="s">
        <v>704</v>
      </c>
      <c r="D59" s="30" t="s">
        <v>9</v>
      </c>
      <c r="E59" s="31">
        <v>255.4</v>
      </c>
      <c r="F59" s="31"/>
      <c r="G59" s="31">
        <f t="shared" ref="G59:G64" si="5">E59*F59</f>
        <v>0</v>
      </c>
    </row>
    <row r="60" spans="1:7" ht="30">
      <c r="A60" s="85" t="s">
        <v>715</v>
      </c>
      <c r="B60" s="84" t="s">
        <v>703</v>
      </c>
      <c r="C60" s="84" t="s">
        <v>705</v>
      </c>
      <c r="D60" s="85" t="s">
        <v>9</v>
      </c>
      <c r="E60" s="31">
        <v>255.4</v>
      </c>
      <c r="F60" s="31"/>
      <c r="G60" s="31">
        <f t="shared" si="5"/>
        <v>0</v>
      </c>
    </row>
    <row r="61" spans="1:7" ht="30">
      <c r="A61" s="85" t="s">
        <v>716</v>
      </c>
      <c r="B61" s="5" t="s">
        <v>201</v>
      </c>
      <c r="C61" s="84" t="s">
        <v>702</v>
      </c>
      <c r="D61" s="30" t="s">
        <v>9</v>
      </c>
      <c r="E61" s="31">
        <v>255.4</v>
      </c>
      <c r="F61" s="31"/>
      <c r="G61" s="31">
        <f t="shared" si="5"/>
        <v>0</v>
      </c>
    </row>
    <row r="62" spans="1:7" ht="30">
      <c r="A62" s="85" t="s">
        <v>717</v>
      </c>
      <c r="B62" s="5" t="s">
        <v>141</v>
      </c>
      <c r="C62" s="84" t="s">
        <v>776</v>
      </c>
      <c r="D62" s="30" t="s">
        <v>9</v>
      </c>
      <c r="E62" s="31">
        <v>22.56</v>
      </c>
      <c r="F62" s="31"/>
      <c r="G62" s="31">
        <f t="shared" si="5"/>
        <v>0</v>
      </c>
    </row>
    <row r="63" spans="1:7" ht="51" customHeight="1">
      <c r="A63" s="85" t="s">
        <v>718</v>
      </c>
      <c r="B63" s="5" t="s">
        <v>225</v>
      </c>
      <c r="C63" s="5" t="s">
        <v>226</v>
      </c>
      <c r="D63" s="30" t="s">
        <v>9</v>
      </c>
      <c r="E63" s="31">
        <v>244.58</v>
      </c>
      <c r="F63" s="31"/>
      <c r="G63" s="31">
        <f t="shared" si="5"/>
        <v>0</v>
      </c>
    </row>
    <row r="64" spans="1:7" ht="30">
      <c r="A64" s="85" t="s">
        <v>719</v>
      </c>
      <c r="B64" s="5" t="s">
        <v>227</v>
      </c>
      <c r="C64" s="5" t="s">
        <v>228</v>
      </c>
      <c r="D64" s="30" t="s">
        <v>18</v>
      </c>
      <c r="E64" s="31">
        <v>238.44</v>
      </c>
      <c r="F64" s="31"/>
      <c r="G64" s="31">
        <f t="shared" si="5"/>
        <v>0</v>
      </c>
    </row>
    <row r="65" spans="1:7" ht="15">
      <c r="A65" s="35" t="s">
        <v>359</v>
      </c>
      <c r="B65" s="142" t="s">
        <v>683</v>
      </c>
      <c r="C65" s="143"/>
      <c r="D65" s="35"/>
      <c r="E65" s="36"/>
      <c r="F65" s="36"/>
      <c r="G65" s="36">
        <f>SUM(G66:G69)</f>
        <v>0</v>
      </c>
    </row>
    <row r="66" spans="1:7" ht="75">
      <c r="A66" s="85" t="s">
        <v>720</v>
      </c>
      <c r="B66" s="71" t="s">
        <v>38</v>
      </c>
      <c r="C66" s="70" t="s">
        <v>684</v>
      </c>
      <c r="D66" s="72" t="s">
        <v>15</v>
      </c>
      <c r="E66" s="31">
        <v>3</v>
      </c>
      <c r="F66" s="31"/>
      <c r="G66" s="31">
        <f t="shared" ref="G66:G69" si="6">E66*F66</f>
        <v>0</v>
      </c>
    </row>
    <row r="67" spans="1:7" ht="75">
      <c r="A67" s="85" t="s">
        <v>721</v>
      </c>
      <c r="B67" s="71" t="s">
        <v>38</v>
      </c>
      <c r="C67" s="84" t="s">
        <v>771</v>
      </c>
      <c r="D67" s="85" t="s">
        <v>25</v>
      </c>
      <c r="E67" s="31">
        <v>2</v>
      </c>
      <c r="F67" s="31"/>
      <c r="G67" s="31">
        <f t="shared" si="6"/>
        <v>0</v>
      </c>
    </row>
    <row r="68" spans="1:7" ht="165">
      <c r="A68" s="85" t="s">
        <v>722</v>
      </c>
      <c r="B68" s="71" t="s">
        <v>38</v>
      </c>
      <c r="C68" s="84" t="s">
        <v>706</v>
      </c>
      <c r="D68" s="30" t="s">
        <v>9</v>
      </c>
      <c r="E68" s="31">
        <f>0.9*2*3+0.8*2*3+1*2+0.7*2</f>
        <v>13.600000000000001</v>
      </c>
      <c r="F68" s="31"/>
      <c r="G68" s="31">
        <f t="shared" si="6"/>
        <v>0</v>
      </c>
    </row>
    <row r="69" spans="1:7" ht="75">
      <c r="A69" s="85" t="s">
        <v>772</v>
      </c>
      <c r="B69" s="5" t="s">
        <v>230</v>
      </c>
      <c r="C69" s="78" t="s">
        <v>685</v>
      </c>
      <c r="D69" s="30" t="s">
        <v>9</v>
      </c>
      <c r="E69" s="31">
        <f>1.2*2*2+1.4*2</f>
        <v>7.6</v>
      </c>
      <c r="F69" s="31"/>
      <c r="G69" s="31">
        <f t="shared" si="6"/>
        <v>0</v>
      </c>
    </row>
    <row r="70" spans="1:7" ht="15">
      <c r="A70" s="35" t="s">
        <v>360</v>
      </c>
      <c r="B70" s="142" t="s">
        <v>232</v>
      </c>
      <c r="C70" s="143"/>
      <c r="D70" s="35"/>
      <c r="E70" s="36"/>
      <c r="F70" s="36"/>
      <c r="G70" s="36">
        <f>SUM(G71:G94)</f>
        <v>0</v>
      </c>
    </row>
    <row r="71" spans="1:7" ht="30">
      <c r="A71" s="85" t="s">
        <v>723</v>
      </c>
      <c r="B71" s="5" t="s">
        <v>233</v>
      </c>
      <c r="C71" s="5" t="s">
        <v>234</v>
      </c>
      <c r="D71" s="30" t="s">
        <v>9</v>
      </c>
      <c r="E71" s="31">
        <v>56.85</v>
      </c>
      <c r="F71" s="31"/>
      <c r="G71" s="31">
        <f>E71*F71</f>
        <v>0</v>
      </c>
    </row>
    <row r="72" spans="1:7" ht="30">
      <c r="A72" s="85" t="s">
        <v>724</v>
      </c>
      <c r="B72" s="5" t="s">
        <v>235</v>
      </c>
      <c r="C72" s="5" t="s">
        <v>236</v>
      </c>
      <c r="D72" s="30" t="s">
        <v>40</v>
      </c>
      <c r="E72" s="31">
        <v>5.1840000000000002</v>
      </c>
      <c r="F72" s="31"/>
      <c r="G72" s="31">
        <f t="shared" ref="G72:G94" si="7">E72*F72</f>
        <v>0</v>
      </c>
    </row>
    <row r="73" spans="1:7" ht="30">
      <c r="A73" s="85" t="s">
        <v>727</v>
      </c>
      <c r="B73" s="84" t="s">
        <v>725</v>
      </c>
      <c r="C73" s="84" t="s">
        <v>726</v>
      </c>
      <c r="D73" s="30" t="s">
        <v>40</v>
      </c>
      <c r="E73" s="31">
        <v>22.234999999999999</v>
      </c>
      <c r="F73" s="31"/>
      <c r="G73" s="31">
        <f t="shared" si="7"/>
        <v>0</v>
      </c>
    </row>
    <row r="74" spans="1:7" ht="30">
      <c r="A74" s="85" t="s">
        <v>728</v>
      </c>
      <c r="B74" s="5" t="s">
        <v>238</v>
      </c>
      <c r="C74" s="5" t="s">
        <v>239</v>
      </c>
      <c r="D74" s="30" t="s">
        <v>40</v>
      </c>
      <c r="E74" s="31">
        <v>4.6079999999999997</v>
      </c>
      <c r="F74" s="31"/>
      <c r="G74" s="31">
        <f t="shared" si="7"/>
        <v>0</v>
      </c>
    </row>
    <row r="75" spans="1:7" ht="45">
      <c r="A75" s="85" t="s">
        <v>729</v>
      </c>
      <c r="B75" s="5" t="s">
        <v>240</v>
      </c>
      <c r="C75" s="5" t="s">
        <v>241</v>
      </c>
      <c r="D75" s="30" t="s">
        <v>18</v>
      </c>
      <c r="E75" s="31">
        <v>9.36</v>
      </c>
      <c r="F75" s="31"/>
      <c r="G75" s="31">
        <f t="shared" si="7"/>
        <v>0</v>
      </c>
    </row>
    <row r="76" spans="1:7" ht="30">
      <c r="A76" s="85" t="s">
        <v>730</v>
      </c>
      <c r="B76" s="5" t="s">
        <v>242</v>
      </c>
      <c r="C76" s="5" t="s">
        <v>243</v>
      </c>
      <c r="D76" s="30" t="s">
        <v>44</v>
      </c>
      <c r="E76" s="31">
        <v>7.0000000000000001E-3</v>
      </c>
      <c r="F76" s="31"/>
      <c r="G76" s="31">
        <f t="shared" si="7"/>
        <v>0</v>
      </c>
    </row>
    <row r="77" spans="1:7" ht="30">
      <c r="A77" s="85" t="s">
        <v>731</v>
      </c>
      <c r="B77" s="5" t="s">
        <v>244</v>
      </c>
      <c r="C77" s="5" t="s">
        <v>245</v>
      </c>
      <c r="D77" s="30" t="s">
        <v>44</v>
      </c>
      <c r="E77" s="31">
        <v>2.4E-2</v>
      </c>
      <c r="F77" s="31"/>
      <c r="G77" s="31">
        <f t="shared" si="7"/>
        <v>0</v>
      </c>
    </row>
    <row r="78" spans="1:7" ht="60">
      <c r="A78" s="85" t="s">
        <v>732</v>
      </c>
      <c r="B78" s="5" t="s">
        <v>141</v>
      </c>
      <c r="C78" s="5" t="s">
        <v>246</v>
      </c>
      <c r="D78" s="30" t="s">
        <v>40</v>
      </c>
      <c r="E78" s="31">
        <v>0.33700000000000002</v>
      </c>
      <c r="F78" s="31"/>
      <c r="G78" s="31">
        <f t="shared" si="7"/>
        <v>0</v>
      </c>
    </row>
    <row r="79" spans="1:7" ht="30">
      <c r="A79" s="85" t="s">
        <v>733</v>
      </c>
      <c r="B79" s="5" t="s">
        <v>247</v>
      </c>
      <c r="C79" s="5" t="s">
        <v>248</v>
      </c>
      <c r="D79" s="30" t="s">
        <v>249</v>
      </c>
      <c r="E79" s="31">
        <v>0.5</v>
      </c>
      <c r="F79" s="31"/>
      <c r="G79" s="31">
        <f t="shared" si="7"/>
        <v>0</v>
      </c>
    </row>
    <row r="80" spans="1:7" ht="30">
      <c r="A80" s="85" t="s">
        <v>734</v>
      </c>
      <c r="B80" s="5" t="s">
        <v>250</v>
      </c>
      <c r="C80" s="5" t="s">
        <v>251</v>
      </c>
      <c r="D80" s="30" t="s">
        <v>40</v>
      </c>
      <c r="E80" s="31">
        <v>0.32</v>
      </c>
      <c r="F80" s="31"/>
      <c r="G80" s="31">
        <f t="shared" si="7"/>
        <v>0</v>
      </c>
    </row>
    <row r="81" spans="1:7" ht="30">
      <c r="A81" s="85" t="s">
        <v>735</v>
      </c>
      <c r="B81" s="5" t="s">
        <v>252</v>
      </c>
      <c r="C81" s="5" t="s">
        <v>253</v>
      </c>
      <c r="D81" s="30" t="s">
        <v>249</v>
      </c>
      <c r="E81" s="31">
        <v>0.22</v>
      </c>
      <c r="F81" s="31"/>
      <c r="G81" s="31">
        <f t="shared" si="7"/>
        <v>0</v>
      </c>
    </row>
    <row r="82" spans="1:7" ht="15">
      <c r="A82" s="85" t="s">
        <v>736</v>
      </c>
      <c r="B82" s="5" t="s">
        <v>141</v>
      </c>
      <c r="C82" s="5" t="s">
        <v>254</v>
      </c>
      <c r="D82" s="30" t="s">
        <v>15</v>
      </c>
      <c r="E82" s="31">
        <v>40</v>
      </c>
      <c r="F82" s="31"/>
      <c r="G82" s="31">
        <f t="shared" si="7"/>
        <v>0</v>
      </c>
    </row>
    <row r="83" spans="1:7" ht="15">
      <c r="A83" s="85" t="s">
        <v>737</v>
      </c>
      <c r="B83" s="5" t="s">
        <v>141</v>
      </c>
      <c r="C83" s="5" t="s">
        <v>255</v>
      </c>
      <c r="D83" s="30" t="s">
        <v>15</v>
      </c>
      <c r="E83" s="31">
        <v>8</v>
      </c>
      <c r="F83" s="31"/>
      <c r="G83" s="31">
        <f t="shared" si="7"/>
        <v>0</v>
      </c>
    </row>
    <row r="84" spans="1:7" ht="30.75" customHeight="1">
      <c r="A84" s="85" t="s">
        <v>738</v>
      </c>
      <c r="B84" s="5" t="s">
        <v>256</v>
      </c>
      <c r="C84" s="131" t="s">
        <v>841</v>
      </c>
      <c r="D84" s="30" t="s">
        <v>9</v>
      </c>
      <c r="E84" s="31">
        <v>61.247</v>
      </c>
      <c r="F84" s="31"/>
      <c r="G84" s="31">
        <f t="shared" si="7"/>
        <v>0</v>
      </c>
    </row>
    <row r="85" spans="1:7" ht="30">
      <c r="A85" s="85" t="s">
        <v>739</v>
      </c>
      <c r="B85" s="5" t="s">
        <v>141</v>
      </c>
      <c r="C85" s="5" t="s">
        <v>257</v>
      </c>
      <c r="D85" s="30" t="s">
        <v>9</v>
      </c>
      <c r="E85" s="31">
        <v>30.623000000000001</v>
      </c>
      <c r="F85" s="31"/>
      <c r="G85" s="31">
        <f t="shared" si="7"/>
        <v>0</v>
      </c>
    </row>
    <row r="86" spans="1:7" ht="30">
      <c r="A86" s="85" t="s">
        <v>740</v>
      </c>
      <c r="B86" s="5" t="s">
        <v>258</v>
      </c>
      <c r="C86" s="5" t="s">
        <v>259</v>
      </c>
      <c r="D86" s="30" t="s">
        <v>9</v>
      </c>
      <c r="E86" s="31">
        <v>56.85</v>
      </c>
      <c r="F86" s="31"/>
      <c r="G86" s="31">
        <f t="shared" si="7"/>
        <v>0</v>
      </c>
    </row>
    <row r="87" spans="1:7" ht="15">
      <c r="A87" s="85" t="s">
        <v>741</v>
      </c>
      <c r="B87" s="5" t="s">
        <v>141</v>
      </c>
      <c r="C87" s="5" t="s">
        <v>260</v>
      </c>
      <c r="D87" s="30" t="s">
        <v>40</v>
      </c>
      <c r="E87" s="31">
        <v>2.843</v>
      </c>
      <c r="F87" s="31"/>
      <c r="G87" s="31">
        <f t="shared" si="7"/>
        <v>0</v>
      </c>
    </row>
    <row r="88" spans="1:7" ht="30">
      <c r="A88" s="85" t="s">
        <v>742</v>
      </c>
      <c r="B88" s="5" t="s">
        <v>261</v>
      </c>
      <c r="C88" s="5" t="s">
        <v>262</v>
      </c>
      <c r="D88" s="30" t="s">
        <v>9</v>
      </c>
      <c r="E88" s="31">
        <v>56.85</v>
      </c>
      <c r="F88" s="31"/>
      <c r="G88" s="31">
        <f t="shared" si="7"/>
        <v>0</v>
      </c>
    </row>
    <row r="89" spans="1:7" ht="15">
      <c r="A89" s="85" t="s">
        <v>743</v>
      </c>
      <c r="B89" s="5" t="s">
        <v>263</v>
      </c>
      <c r="C89" s="5" t="s">
        <v>264</v>
      </c>
      <c r="D89" s="30" t="s">
        <v>40</v>
      </c>
      <c r="E89" s="31">
        <v>1.248</v>
      </c>
      <c r="F89" s="31"/>
      <c r="G89" s="31">
        <f t="shared" si="7"/>
        <v>0</v>
      </c>
    </row>
    <row r="90" spans="1:7" ht="45">
      <c r="A90" s="85" t="s">
        <v>744</v>
      </c>
      <c r="B90" s="5" t="s">
        <v>265</v>
      </c>
      <c r="C90" s="5" t="s">
        <v>266</v>
      </c>
      <c r="D90" s="30" t="s">
        <v>18</v>
      </c>
      <c r="E90" s="31">
        <v>24.95</v>
      </c>
      <c r="F90" s="31"/>
      <c r="G90" s="31">
        <f t="shared" si="7"/>
        <v>0</v>
      </c>
    </row>
    <row r="91" spans="1:7" ht="30">
      <c r="A91" s="85" t="s">
        <v>745</v>
      </c>
      <c r="B91" s="84" t="s">
        <v>38</v>
      </c>
      <c r="C91" s="5" t="s">
        <v>267</v>
      </c>
      <c r="D91" s="30" t="s">
        <v>18</v>
      </c>
      <c r="E91" s="31">
        <v>6.2</v>
      </c>
      <c r="F91" s="31"/>
      <c r="G91" s="31">
        <f t="shared" si="7"/>
        <v>0</v>
      </c>
    </row>
    <row r="92" spans="1:7" ht="30">
      <c r="A92" s="85" t="s">
        <v>746</v>
      </c>
      <c r="B92" s="84" t="s">
        <v>38</v>
      </c>
      <c r="C92" s="5" t="s">
        <v>268</v>
      </c>
      <c r="D92" s="30" t="s">
        <v>18</v>
      </c>
      <c r="E92" s="31">
        <v>3.6</v>
      </c>
      <c r="F92" s="31"/>
      <c r="G92" s="31">
        <f t="shared" si="7"/>
        <v>0</v>
      </c>
    </row>
    <row r="93" spans="1:7" ht="45">
      <c r="A93" s="85" t="s">
        <v>747</v>
      </c>
      <c r="B93" s="84" t="s">
        <v>38</v>
      </c>
      <c r="C93" s="84" t="s">
        <v>777</v>
      </c>
      <c r="D93" s="85" t="s">
        <v>21</v>
      </c>
      <c r="E93" s="31">
        <v>2</v>
      </c>
      <c r="F93" s="31"/>
      <c r="G93" s="31">
        <f t="shared" si="7"/>
        <v>0</v>
      </c>
    </row>
    <row r="94" spans="1:7" ht="30">
      <c r="A94" s="85" t="s">
        <v>768</v>
      </c>
      <c r="B94" s="84" t="s">
        <v>38</v>
      </c>
      <c r="C94" s="84" t="s">
        <v>769</v>
      </c>
      <c r="D94" s="85" t="s">
        <v>18</v>
      </c>
      <c r="E94" s="31">
        <v>5.8</v>
      </c>
      <c r="F94" s="31"/>
      <c r="G94" s="31">
        <f t="shared" si="7"/>
        <v>0</v>
      </c>
    </row>
    <row r="95" spans="1:7" ht="15">
      <c r="A95" s="33">
        <v>4</v>
      </c>
      <c r="B95" s="144" t="s">
        <v>269</v>
      </c>
      <c r="C95" s="145"/>
      <c r="D95" s="33"/>
      <c r="E95" s="34"/>
      <c r="F95" s="34"/>
      <c r="G95" s="34">
        <f>SUM(G96,G99)</f>
        <v>0</v>
      </c>
    </row>
    <row r="96" spans="1:7" ht="15">
      <c r="A96" s="35" t="s">
        <v>372</v>
      </c>
      <c r="B96" s="142" t="s">
        <v>830</v>
      </c>
      <c r="C96" s="143"/>
      <c r="D96" s="35"/>
      <c r="E96" s="36"/>
      <c r="F96" s="36"/>
      <c r="G96" s="36">
        <f>SUM(G97:G98)</f>
        <v>0</v>
      </c>
    </row>
    <row r="97" spans="1:7" ht="45">
      <c r="A97" s="85" t="s">
        <v>749</v>
      </c>
      <c r="B97" s="5" t="s">
        <v>271</v>
      </c>
      <c r="C97" s="5" t="s">
        <v>272</v>
      </c>
      <c r="D97" s="30" t="s">
        <v>9</v>
      </c>
      <c r="E97" s="31">
        <v>5</v>
      </c>
      <c r="F97" s="31"/>
      <c r="G97" s="31">
        <f>E97*F97</f>
        <v>0</v>
      </c>
    </row>
    <row r="98" spans="1:7" ht="15">
      <c r="A98" s="85" t="s">
        <v>750</v>
      </c>
      <c r="B98" s="84" t="s">
        <v>38</v>
      </c>
      <c r="C98" s="84" t="s">
        <v>748</v>
      </c>
      <c r="D98" s="30" t="s">
        <v>9</v>
      </c>
      <c r="E98" s="31">
        <v>19.908000000000001</v>
      </c>
      <c r="F98" s="31"/>
      <c r="G98" s="31">
        <f t="shared" ref="G98" si="8">E98*F98</f>
        <v>0</v>
      </c>
    </row>
    <row r="99" spans="1:7" ht="15">
      <c r="A99" s="35" t="s">
        <v>373</v>
      </c>
      <c r="B99" s="142" t="s">
        <v>831</v>
      </c>
      <c r="C99" s="143"/>
      <c r="D99" s="35"/>
      <c r="E99" s="36"/>
      <c r="F99" s="36"/>
      <c r="G99" s="36">
        <f>SUM(G100:G107)</f>
        <v>0</v>
      </c>
    </row>
    <row r="100" spans="1:7" ht="15">
      <c r="A100" s="111" t="s">
        <v>832</v>
      </c>
      <c r="B100" s="131" t="s">
        <v>38</v>
      </c>
      <c r="C100" s="131" t="s">
        <v>840</v>
      </c>
      <c r="D100" s="111" t="s">
        <v>9</v>
      </c>
      <c r="E100" s="86">
        <v>60</v>
      </c>
      <c r="F100" s="31"/>
      <c r="G100" s="31">
        <f>E100*F100</f>
        <v>0</v>
      </c>
    </row>
    <row r="101" spans="1:7" ht="30">
      <c r="A101" s="111" t="s">
        <v>833</v>
      </c>
      <c r="B101" s="5" t="s">
        <v>233</v>
      </c>
      <c r="C101" s="5" t="s">
        <v>234</v>
      </c>
      <c r="D101" s="30" t="s">
        <v>9</v>
      </c>
      <c r="E101" s="86">
        <v>175.96</v>
      </c>
      <c r="F101" s="31"/>
      <c r="G101" s="31">
        <f>E101*F101</f>
        <v>0</v>
      </c>
    </row>
    <row r="102" spans="1:7" ht="30">
      <c r="A102" s="111" t="s">
        <v>834</v>
      </c>
      <c r="B102" s="5" t="s">
        <v>237</v>
      </c>
      <c r="C102" s="84" t="s">
        <v>726</v>
      </c>
      <c r="D102" s="30" t="s">
        <v>40</v>
      </c>
      <c r="E102" s="86">
        <f>175.96*0.3</f>
        <v>52.788000000000004</v>
      </c>
      <c r="F102" s="31"/>
      <c r="G102" s="31">
        <f t="shared" ref="G102:G107" si="9">E102*F102</f>
        <v>0</v>
      </c>
    </row>
    <row r="103" spans="1:7" ht="30">
      <c r="A103" s="111" t="s">
        <v>835</v>
      </c>
      <c r="B103" s="5" t="s">
        <v>258</v>
      </c>
      <c r="C103" s="5" t="s">
        <v>259</v>
      </c>
      <c r="D103" s="30" t="s">
        <v>9</v>
      </c>
      <c r="E103" s="86">
        <f>E101</f>
        <v>175.96</v>
      </c>
      <c r="F103" s="31"/>
      <c r="G103" s="31">
        <f t="shared" si="9"/>
        <v>0</v>
      </c>
    </row>
    <row r="104" spans="1:7" ht="15">
      <c r="A104" s="111" t="s">
        <v>836</v>
      </c>
      <c r="B104" s="5" t="s">
        <v>141</v>
      </c>
      <c r="C104" s="5" t="s">
        <v>260</v>
      </c>
      <c r="D104" s="30" t="s">
        <v>40</v>
      </c>
      <c r="E104" s="31">
        <f>E101*0.2</f>
        <v>35.192</v>
      </c>
      <c r="F104" s="31"/>
      <c r="G104" s="31">
        <f t="shared" si="9"/>
        <v>0</v>
      </c>
    </row>
    <row r="105" spans="1:7" ht="30">
      <c r="A105" s="111" t="s">
        <v>837</v>
      </c>
      <c r="B105" s="5" t="s">
        <v>261</v>
      </c>
      <c r="C105" s="5" t="s">
        <v>262</v>
      </c>
      <c r="D105" s="30" t="s">
        <v>9</v>
      </c>
      <c r="E105" s="31">
        <f>E101</f>
        <v>175.96</v>
      </c>
      <c r="F105" s="31"/>
      <c r="G105" s="31">
        <f t="shared" si="9"/>
        <v>0</v>
      </c>
    </row>
    <row r="106" spans="1:7" ht="15">
      <c r="A106" s="111" t="s">
        <v>838</v>
      </c>
      <c r="B106" s="5" t="s">
        <v>263</v>
      </c>
      <c r="C106" s="5" t="s">
        <v>264</v>
      </c>
      <c r="D106" s="30" t="s">
        <v>40</v>
      </c>
      <c r="E106" s="31">
        <f>88*0.3</f>
        <v>26.4</v>
      </c>
      <c r="F106" s="31"/>
      <c r="G106" s="31">
        <f t="shared" si="9"/>
        <v>0</v>
      </c>
    </row>
    <row r="107" spans="1:7" ht="45">
      <c r="A107" s="111" t="s">
        <v>839</v>
      </c>
      <c r="B107" s="5" t="s">
        <v>265</v>
      </c>
      <c r="C107" s="5" t="s">
        <v>266</v>
      </c>
      <c r="D107" s="30" t="s">
        <v>18</v>
      </c>
      <c r="E107" s="31">
        <v>88</v>
      </c>
      <c r="F107" s="31"/>
      <c r="G107" s="31">
        <f t="shared" si="9"/>
        <v>0</v>
      </c>
    </row>
    <row r="108" spans="1:7" ht="15.75" customHeight="1">
      <c r="A108" s="51"/>
      <c r="B108" s="52"/>
      <c r="C108" s="53"/>
      <c r="D108" s="147" t="s">
        <v>551</v>
      </c>
      <c r="E108" s="148"/>
      <c r="F108" s="149"/>
      <c r="G108" s="34">
        <f>SUM(G95,G38,G29,G4)</f>
        <v>0</v>
      </c>
    </row>
    <row r="109" spans="1:7" ht="15.75">
      <c r="A109" s="56" t="s">
        <v>357</v>
      </c>
      <c r="C109" s="38"/>
    </row>
    <row r="110" spans="1:7" ht="15">
      <c r="A110" s="33" t="s">
        <v>350</v>
      </c>
      <c r="B110" s="57" t="s">
        <v>353</v>
      </c>
      <c r="C110" s="58"/>
      <c r="D110" s="33"/>
      <c r="E110" s="34"/>
      <c r="F110" s="34"/>
      <c r="G110" s="34">
        <f>SUM(G111:G117)</f>
        <v>0</v>
      </c>
    </row>
    <row r="111" spans="1:7" ht="30">
      <c r="A111" s="72" t="s">
        <v>139</v>
      </c>
      <c r="B111" s="5" t="s">
        <v>275</v>
      </c>
      <c r="C111" s="5" t="s">
        <v>276</v>
      </c>
      <c r="D111" s="30" t="s">
        <v>277</v>
      </c>
      <c r="E111" s="31">
        <v>10</v>
      </c>
      <c r="F111" s="31"/>
      <c r="G111" s="31">
        <f>E111*F111</f>
        <v>0</v>
      </c>
    </row>
    <row r="112" spans="1:7" ht="30">
      <c r="A112" s="72" t="s">
        <v>180</v>
      </c>
      <c r="B112" s="5" t="s">
        <v>278</v>
      </c>
      <c r="C112" s="5" t="s">
        <v>279</v>
      </c>
      <c r="D112" s="30" t="s">
        <v>18</v>
      </c>
      <c r="E112" s="31">
        <v>250</v>
      </c>
      <c r="F112" s="31"/>
      <c r="G112" s="31">
        <f t="shared" ref="G112:G117" si="10">E112*F112</f>
        <v>0</v>
      </c>
    </row>
    <row r="113" spans="1:7" ht="15">
      <c r="A113" s="72" t="s">
        <v>533</v>
      </c>
      <c r="B113" s="5" t="s">
        <v>280</v>
      </c>
      <c r="C113" s="5" t="s">
        <v>281</v>
      </c>
      <c r="D113" s="30" t="s">
        <v>40</v>
      </c>
      <c r="E113" s="31">
        <f>250*0.05*0.05</f>
        <v>0.625</v>
      </c>
      <c r="F113" s="31"/>
      <c r="G113" s="31">
        <f t="shared" si="10"/>
        <v>0</v>
      </c>
    </row>
    <row r="114" spans="1:7" ht="15">
      <c r="A114" s="72" t="s">
        <v>534</v>
      </c>
      <c r="B114" s="5" t="s">
        <v>282</v>
      </c>
      <c r="C114" s="5" t="s">
        <v>283</v>
      </c>
      <c r="D114" s="30" t="s">
        <v>18</v>
      </c>
      <c r="E114" s="31">
        <v>250</v>
      </c>
      <c r="F114" s="31"/>
      <c r="G114" s="31">
        <f t="shared" si="10"/>
        <v>0</v>
      </c>
    </row>
    <row r="115" spans="1:7" ht="45">
      <c r="A115" s="72" t="s">
        <v>535</v>
      </c>
      <c r="B115" s="5" t="s">
        <v>284</v>
      </c>
      <c r="C115" s="5" t="s">
        <v>285</v>
      </c>
      <c r="D115" s="30" t="s">
        <v>18</v>
      </c>
      <c r="E115" s="31">
        <v>150</v>
      </c>
      <c r="F115" s="31"/>
      <c r="G115" s="31">
        <f t="shared" si="10"/>
        <v>0</v>
      </c>
    </row>
    <row r="116" spans="1:7" ht="30">
      <c r="A116" s="72" t="s">
        <v>536</v>
      </c>
      <c r="B116" s="5" t="s">
        <v>286</v>
      </c>
      <c r="C116" s="5" t="s">
        <v>287</v>
      </c>
      <c r="D116" s="30" t="s">
        <v>18</v>
      </c>
      <c r="E116" s="31">
        <v>150</v>
      </c>
      <c r="F116" s="31"/>
      <c r="G116" s="31">
        <f t="shared" si="10"/>
        <v>0</v>
      </c>
    </row>
    <row r="117" spans="1:7" ht="45">
      <c r="A117" s="132" t="s">
        <v>537</v>
      </c>
      <c r="B117" s="133" t="s">
        <v>38</v>
      </c>
      <c r="C117" s="97" t="s">
        <v>787</v>
      </c>
      <c r="D117" s="134" t="s">
        <v>21</v>
      </c>
      <c r="E117" s="135">
        <v>1</v>
      </c>
      <c r="F117" s="135"/>
      <c r="G117" s="135">
        <f t="shared" si="10"/>
        <v>0</v>
      </c>
    </row>
    <row r="118" spans="1:7" ht="15">
      <c r="A118" s="95" t="s">
        <v>351</v>
      </c>
      <c r="B118" s="57" t="s">
        <v>604</v>
      </c>
      <c r="C118" s="136"/>
      <c r="D118" s="95"/>
      <c r="E118" s="34"/>
      <c r="F118" s="34"/>
      <c r="G118" s="34">
        <f>SUM(G119:G130)</f>
        <v>0</v>
      </c>
    </row>
    <row r="119" spans="1:7" ht="30">
      <c r="A119" s="72" t="s">
        <v>199</v>
      </c>
      <c r="B119" s="5" t="s">
        <v>288</v>
      </c>
      <c r="C119" s="5" t="s">
        <v>289</v>
      </c>
      <c r="D119" s="30" t="s">
        <v>277</v>
      </c>
      <c r="E119" s="31">
        <v>1</v>
      </c>
      <c r="F119" s="31"/>
      <c r="G119" s="31">
        <f t="shared" ref="G119:G130" si="11">E119*F119</f>
        <v>0</v>
      </c>
    </row>
    <row r="120" spans="1:7" ht="30">
      <c r="A120" s="72" t="s">
        <v>208</v>
      </c>
      <c r="B120" s="5" t="s">
        <v>290</v>
      </c>
      <c r="C120" s="5" t="s">
        <v>291</v>
      </c>
      <c r="D120" s="30" t="s">
        <v>292</v>
      </c>
      <c r="E120" s="31">
        <v>1</v>
      </c>
      <c r="F120" s="31"/>
      <c r="G120" s="31">
        <f t="shared" si="11"/>
        <v>0</v>
      </c>
    </row>
    <row r="121" spans="1:7" ht="60">
      <c r="A121" s="72" t="s">
        <v>223</v>
      </c>
      <c r="B121" s="5" t="s">
        <v>293</v>
      </c>
      <c r="C121" s="70" t="s">
        <v>605</v>
      </c>
      <c r="D121" s="30" t="s">
        <v>18</v>
      </c>
      <c r="E121" s="31">
        <v>10</v>
      </c>
      <c r="F121" s="31"/>
      <c r="G121" s="31">
        <f t="shared" si="11"/>
        <v>0</v>
      </c>
    </row>
    <row r="122" spans="1:7" ht="45">
      <c r="A122" s="72" t="s">
        <v>229</v>
      </c>
      <c r="B122" s="5" t="s">
        <v>294</v>
      </c>
      <c r="C122" s="5" t="s">
        <v>295</v>
      </c>
      <c r="D122" s="30" t="s">
        <v>25</v>
      </c>
      <c r="E122" s="31">
        <v>2</v>
      </c>
      <c r="F122" s="31"/>
      <c r="G122" s="31">
        <f t="shared" si="11"/>
        <v>0</v>
      </c>
    </row>
    <row r="123" spans="1:7" ht="45">
      <c r="A123" s="72" t="s">
        <v>231</v>
      </c>
      <c r="B123" s="5" t="s">
        <v>296</v>
      </c>
      <c r="C123" s="5" t="s">
        <v>297</v>
      </c>
      <c r="D123" s="30" t="s">
        <v>298</v>
      </c>
      <c r="E123" s="31">
        <v>1</v>
      </c>
      <c r="F123" s="31"/>
      <c r="G123" s="31">
        <f t="shared" si="11"/>
        <v>0</v>
      </c>
    </row>
    <row r="124" spans="1:7" ht="45">
      <c r="A124" s="72" t="s">
        <v>358</v>
      </c>
      <c r="B124" s="5" t="s">
        <v>299</v>
      </c>
      <c r="C124" s="5" t="s">
        <v>300</v>
      </c>
      <c r="D124" s="30" t="s">
        <v>25</v>
      </c>
      <c r="E124" s="31">
        <v>1</v>
      </c>
      <c r="F124" s="31"/>
      <c r="G124" s="31">
        <f t="shared" si="11"/>
        <v>0</v>
      </c>
    </row>
    <row r="125" spans="1:7" ht="45">
      <c r="A125" s="72" t="s">
        <v>405</v>
      </c>
      <c r="B125" s="5" t="s">
        <v>301</v>
      </c>
      <c r="C125" s="5" t="s">
        <v>302</v>
      </c>
      <c r="D125" s="30" t="s">
        <v>18</v>
      </c>
      <c r="E125" s="31">
        <v>15</v>
      </c>
      <c r="F125" s="31"/>
      <c r="G125" s="31">
        <f t="shared" si="11"/>
        <v>0</v>
      </c>
    </row>
    <row r="126" spans="1:7" ht="45">
      <c r="A126" s="72" t="s">
        <v>406</v>
      </c>
      <c r="B126" s="5" t="s">
        <v>303</v>
      </c>
      <c r="C126" s="5" t="s">
        <v>304</v>
      </c>
      <c r="D126" s="30" t="s">
        <v>298</v>
      </c>
      <c r="E126" s="31">
        <v>1</v>
      </c>
      <c r="F126" s="31"/>
      <c r="G126" s="31">
        <f t="shared" si="11"/>
        <v>0</v>
      </c>
    </row>
    <row r="127" spans="1:7" ht="45">
      <c r="A127" s="72" t="s">
        <v>407</v>
      </c>
      <c r="B127" s="5" t="s">
        <v>305</v>
      </c>
      <c r="C127" s="70" t="s">
        <v>606</v>
      </c>
      <c r="D127" s="30" t="s">
        <v>25</v>
      </c>
      <c r="E127" s="31">
        <v>1</v>
      </c>
      <c r="F127" s="31"/>
      <c r="G127" s="31">
        <f t="shared" si="11"/>
        <v>0</v>
      </c>
    </row>
    <row r="128" spans="1:7" ht="30">
      <c r="A128" s="72" t="s">
        <v>408</v>
      </c>
      <c r="B128" s="5" t="s">
        <v>306</v>
      </c>
      <c r="C128" s="5" t="s">
        <v>307</v>
      </c>
      <c r="D128" s="30" t="s">
        <v>15</v>
      </c>
      <c r="E128" s="31">
        <v>1</v>
      </c>
      <c r="F128" s="31"/>
      <c r="G128" s="31">
        <f t="shared" si="11"/>
        <v>0</v>
      </c>
    </row>
    <row r="129" spans="1:7" ht="15">
      <c r="A129" s="72" t="s">
        <v>409</v>
      </c>
      <c r="B129" s="5" t="s">
        <v>308</v>
      </c>
      <c r="C129" s="5" t="s">
        <v>309</v>
      </c>
      <c r="D129" s="30" t="s">
        <v>310</v>
      </c>
      <c r="E129" s="31">
        <v>1</v>
      </c>
      <c r="F129" s="31"/>
      <c r="G129" s="31">
        <f t="shared" si="11"/>
        <v>0</v>
      </c>
    </row>
    <row r="130" spans="1:7" ht="30">
      <c r="A130" s="72" t="s">
        <v>410</v>
      </c>
      <c r="B130" s="5" t="s">
        <v>311</v>
      </c>
      <c r="C130" s="5" t="s">
        <v>312</v>
      </c>
      <c r="D130" s="30" t="s">
        <v>313</v>
      </c>
      <c r="E130" s="31">
        <v>1</v>
      </c>
      <c r="F130" s="31"/>
      <c r="G130" s="31">
        <f t="shared" si="11"/>
        <v>0</v>
      </c>
    </row>
    <row r="131" spans="1:7" ht="15">
      <c r="A131" s="75" t="s">
        <v>352</v>
      </c>
      <c r="B131" s="57" t="s">
        <v>612</v>
      </c>
      <c r="C131" s="58"/>
      <c r="D131" s="75"/>
      <c r="E131" s="34"/>
      <c r="F131" s="34"/>
      <c r="G131" s="34">
        <f>SUM(G132:G148)</f>
        <v>0</v>
      </c>
    </row>
    <row r="132" spans="1:7" ht="45">
      <c r="A132" s="72" t="s">
        <v>270</v>
      </c>
      <c r="B132" s="5" t="s">
        <v>613</v>
      </c>
      <c r="C132" s="5" t="s">
        <v>614</v>
      </c>
      <c r="D132" s="74" t="s">
        <v>18</v>
      </c>
      <c r="E132" s="31">
        <v>550</v>
      </c>
      <c r="F132" s="31"/>
      <c r="G132" s="31">
        <f>E132*F132</f>
        <v>0</v>
      </c>
    </row>
    <row r="133" spans="1:7" ht="45">
      <c r="A133" s="72" t="s">
        <v>273</v>
      </c>
      <c r="B133" s="5" t="s">
        <v>615</v>
      </c>
      <c r="C133" s="5" t="s">
        <v>616</v>
      </c>
      <c r="D133" s="74" t="s">
        <v>18</v>
      </c>
      <c r="E133" s="31">
        <v>120</v>
      </c>
      <c r="F133" s="31"/>
      <c r="G133" s="31">
        <f t="shared" ref="G133:G148" si="12">E133*F133</f>
        <v>0</v>
      </c>
    </row>
    <row r="134" spans="1:7" ht="45">
      <c r="A134" s="72" t="s">
        <v>274</v>
      </c>
      <c r="B134" s="5" t="s">
        <v>348</v>
      </c>
      <c r="C134" s="5" t="s">
        <v>617</v>
      </c>
      <c r="D134" s="74" t="s">
        <v>18</v>
      </c>
      <c r="E134" s="31">
        <v>40</v>
      </c>
      <c r="F134" s="31"/>
      <c r="G134" s="31">
        <f t="shared" si="12"/>
        <v>0</v>
      </c>
    </row>
    <row r="135" spans="1:7" ht="45">
      <c r="A135" s="72" t="s">
        <v>359</v>
      </c>
      <c r="B135" s="5" t="s">
        <v>319</v>
      </c>
      <c r="C135" s="5" t="s">
        <v>320</v>
      </c>
      <c r="D135" s="74" t="s">
        <v>25</v>
      </c>
      <c r="E135" s="31">
        <v>66</v>
      </c>
      <c r="F135" s="31"/>
      <c r="G135" s="31">
        <f t="shared" si="12"/>
        <v>0</v>
      </c>
    </row>
    <row r="136" spans="1:7" ht="30">
      <c r="A136" s="72" t="s">
        <v>360</v>
      </c>
      <c r="B136" s="5" t="s">
        <v>321</v>
      </c>
      <c r="C136" s="5" t="s">
        <v>322</v>
      </c>
      <c r="D136" s="74" t="s">
        <v>25</v>
      </c>
      <c r="E136" s="31">
        <v>68</v>
      </c>
      <c r="F136" s="31"/>
      <c r="G136" s="31">
        <f t="shared" si="12"/>
        <v>0</v>
      </c>
    </row>
    <row r="137" spans="1:7" ht="60">
      <c r="A137" s="72" t="s">
        <v>361</v>
      </c>
      <c r="B137" s="5" t="s">
        <v>618</v>
      </c>
      <c r="C137" s="131" t="s">
        <v>842</v>
      </c>
      <c r="D137" s="74" t="s">
        <v>25</v>
      </c>
      <c r="E137" s="31">
        <v>8</v>
      </c>
      <c r="F137" s="31"/>
      <c r="G137" s="31">
        <f t="shared" si="12"/>
        <v>0</v>
      </c>
    </row>
    <row r="138" spans="1:7" ht="60">
      <c r="A138" s="72" t="s">
        <v>362</v>
      </c>
      <c r="B138" s="5" t="s">
        <v>618</v>
      </c>
      <c r="C138" s="131" t="s">
        <v>843</v>
      </c>
      <c r="D138" s="74" t="s">
        <v>25</v>
      </c>
      <c r="E138" s="31">
        <v>32</v>
      </c>
      <c r="F138" s="31"/>
      <c r="G138" s="31">
        <f t="shared" si="12"/>
        <v>0</v>
      </c>
    </row>
    <row r="139" spans="1:7" ht="60">
      <c r="A139" s="72" t="s">
        <v>363</v>
      </c>
      <c r="B139" s="5" t="s">
        <v>619</v>
      </c>
      <c r="C139" s="131" t="s">
        <v>844</v>
      </c>
      <c r="D139" s="74" t="s">
        <v>25</v>
      </c>
      <c r="E139" s="31">
        <v>24</v>
      </c>
      <c r="F139" s="31"/>
      <c r="G139" s="31">
        <f t="shared" si="12"/>
        <v>0</v>
      </c>
    </row>
    <row r="140" spans="1:7" ht="60">
      <c r="A140" s="72" t="s">
        <v>364</v>
      </c>
      <c r="B140" s="5" t="s">
        <v>619</v>
      </c>
      <c r="C140" s="5" t="s">
        <v>620</v>
      </c>
      <c r="D140" s="74" t="s">
        <v>25</v>
      </c>
      <c r="E140" s="31">
        <v>4</v>
      </c>
      <c r="F140" s="31"/>
      <c r="G140" s="31">
        <f t="shared" si="12"/>
        <v>0</v>
      </c>
    </row>
    <row r="141" spans="1:7" ht="30">
      <c r="A141" s="72" t="s">
        <v>365</v>
      </c>
      <c r="B141" s="5" t="s">
        <v>330</v>
      </c>
      <c r="C141" s="5" t="s">
        <v>331</v>
      </c>
      <c r="D141" s="74" t="s">
        <v>25</v>
      </c>
      <c r="E141" s="31">
        <v>2</v>
      </c>
      <c r="F141" s="31"/>
      <c r="G141" s="31">
        <f t="shared" si="12"/>
        <v>0</v>
      </c>
    </row>
    <row r="142" spans="1:7" ht="45">
      <c r="A142" s="72" t="s">
        <v>366</v>
      </c>
      <c r="B142" s="5" t="s">
        <v>621</v>
      </c>
      <c r="C142" s="5" t="s">
        <v>622</v>
      </c>
      <c r="D142" s="74" t="s">
        <v>25</v>
      </c>
      <c r="E142" s="31">
        <v>1</v>
      </c>
      <c r="F142" s="31"/>
      <c r="G142" s="31">
        <f t="shared" si="12"/>
        <v>0</v>
      </c>
    </row>
    <row r="143" spans="1:7" ht="60">
      <c r="A143" s="72" t="s">
        <v>367</v>
      </c>
      <c r="B143" s="5" t="s">
        <v>621</v>
      </c>
      <c r="C143" s="131" t="s">
        <v>845</v>
      </c>
      <c r="D143" s="74" t="s">
        <v>25</v>
      </c>
      <c r="E143" s="31">
        <v>2</v>
      </c>
      <c r="F143" s="31"/>
      <c r="G143" s="31">
        <f t="shared" si="12"/>
        <v>0</v>
      </c>
    </row>
    <row r="144" spans="1:7" ht="30">
      <c r="A144" s="72" t="s">
        <v>368</v>
      </c>
      <c r="B144" s="84" t="s">
        <v>38</v>
      </c>
      <c r="C144" s="84" t="s">
        <v>751</v>
      </c>
      <c r="D144" s="85" t="s">
        <v>21</v>
      </c>
      <c r="E144" s="31">
        <v>1</v>
      </c>
      <c r="F144" s="31"/>
      <c r="G144" s="31">
        <f t="shared" si="12"/>
        <v>0</v>
      </c>
    </row>
    <row r="145" spans="1:7" ht="15">
      <c r="A145" s="72" t="s">
        <v>369</v>
      </c>
      <c r="B145" s="84" t="s">
        <v>38</v>
      </c>
      <c r="C145" s="84" t="s">
        <v>753</v>
      </c>
      <c r="D145" s="85" t="s">
        <v>21</v>
      </c>
      <c r="E145" s="31">
        <v>1</v>
      </c>
      <c r="F145" s="31"/>
      <c r="G145" s="31">
        <f t="shared" si="12"/>
        <v>0</v>
      </c>
    </row>
    <row r="146" spans="1:7" ht="15">
      <c r="A146" s="72" t="s">
        <v>370</v>
      </c>
      <c r="B146" s="84" t="s">
        <v>38</v>
      </c>
      <c r="C146" s="84" t="s">
        <v>752</v>
      </c>
      <c r="D146" s="85" t="s">
        <v>21</v>
      </c>
      <c r="E146" s="31">
        <v>1</v>
      </c>
      <c r="F146" s="31"/>
      <c r="G146" s="31">
        <f t="shared" si="12"/>
        <v>0</v>
      </c>
    </row>
    <row r="147" spans="1:7" ht="30">
      <c r="A147" s="72" t="s">
        <v>371</v>
      </c>
      <c r="B147" s="5" t="s">
        <v>345</v>
      </c>
      <c r="C147" s="5" t="s">
        <v>346</v>
      </c>
      <c r="D147" s="74" t="s">
        <v>347</v>
      </c>
      <c r="E147" s="31">
        <v>24</v>
      </c>
      <c r="F147" s="31"/>
      <c r="G147" s="31">
        <f t="shared" si="12"/>
        <v>0</v>
      </c>
    </row>
    <row r="148" spans="1:7" ht="30">
      <c r="A148" s="72" t="s">
        <v>539</v>
      </c>
      <c r="B148" s="5" t="s">
        <v>623</v>
      </c>
      <c r="C148" s="5" t="s">
        <v>624</v>
      </c>
      <c r="D148" s="74" t="s">
        <v>347</v>
      </c>
      <c r="E148" s="31">
        <v>3</v>
      </c>
      <c r="F148" s="31"/>
      <c r="G148" s="31">
        <f t="shared" si="12"/>
        <v>0</v>
      </c>
    </row>
    <row r="149" spans="1:7" ht="15">
      <c r="A149" s="75" t="s">
        <v>354</v>
      </c>
      <c r="B149" s="57" t="s">
        <v>637</v>
      </c>
      <c r="C149" s="58"/>
      <c r="D149" s="75"/>
      <c r="E149" s="34"/>
      <c r="F149" s="34"/>
      <c r="G149" s="34">
        <f>SUM(G150:G155)</f>
        <v>0</v>
      </c>
    </row>
    <row r="150" spans="1:7" ht="45">
      <c r="A150" s="72" t="s">
        <v>372</v>
      </c>
      <c r="B150" s="5" t="s">
        <v>303</v>
      </c>
      <c r="C150" s="5" t="s">
        <v>304</v>
      </c>
      <c r="D150" s="74" t="s">
        <v>298</v>
      </c>
      <c r="E150" s="31">
        <v>1</v>
      </c>
      <c r="F150" s="31"/>
      <c r="G150" s="31">
        <f>E150*F150</f>
        <v>0</v>
      </c>
    </row>
    <row r="151" spans="1:7" ht="45">
      <c r="A151" s="72" t="s">
        <v>373</v>
      </c>
      <c r="B151" s="5" t="s">
        <v>625</v>
      </c>
      <c r="C151" s="5" t="s">
        <v>626</v>
      </c>
      <c r="D151" s="74" t="s">
        <v>25</v>
      </c>
      <c r="E151" s="31">
        <v>1</v>
      </c>
      <c r="F151" s="31"/>
      <c r="G151" s="31">
        <f t="shared" ref="G151:G155" si="13">E151*F151</f>
        <v>0</v>
      </c>
    </row>
    <row r="152" spans="1:7" ht="30">
      <c r="A152" s="72" t="s">
        <v>374</v>
      </c>
      <c r="B152" s="5" t="s">
        <v>627</v>
      </c>
      <c r="C152" s="5" t="s">
        <v>628</v>
      </c>
      <c r="D152" s="74" t="s">
        <v>18</v>
      </c>
      <c r="E152" s="31">
        <v>30</v>
      </c>
      <c r="F152" s="31"/>
      <c r="G152" s="31">
        <f t="shared" si="13"/>
        <v>0</v>
      </c>
    </row>
    <row r="153" spans="1:7" ht="45">
      <c r="A153" s="72" t="s">
        <v>375</v>
      </c>
      <c r="B153" s="5" t="s">
        <v>629</v>
      </c>
      <c r="C153" s="5" t="s">
        <v>630</v>
      </c>
      <c r="D153" s="74" t="s">
        <v>25</v>
      </c>
      <c r="E153" s="31">
        <v>10</v>
      </c>
      <c r="F153" s="31"/>
      <c r="G153" s="31">
        <f t="shared" si="13"/>
        <v>0</v>
      </c>
    </row>
    <row r="154" spans="1:7" ht="15">
      <c r="A154" s="72" t="s">
        <v>376</v>
      </c>
      <c r="B154" s="5" t="s">
        <v>631</v>
      </c>
      <c r="C154" s="5" t="s">
        <v>632</v>
      </c>
      <c r="D154" s="74" t="s">
        <v>347</v>
      </c>
      <c r="E154" s="31">
        <v>1</v>
      </c>
      <c r="F154" s="31"/>
      <c r="G154" s="31">
        <f t="shared" si="13"/>
        <v>0</v>
      </c>
    </row>
    <row r="155" spans="1:7" ht="15">
      <c r="A155" s="72" t="s">
        <v>377</v>
      </c>
      <c r="B155" s="5" t="s">
        <v>633</v>
      </c>
      <c r="C155" s="5" t="s">
        <v>634</v>
      </c>
      <c r="D155" s="74" t="s">
        <v>347</v>
      </c>
      <c r="E155" s="31">
        <v>4</v>
      </c>
      <c r="F155" s="31"/>
      <c r="G155" s="31">
        <f t="shared" si="13"/>
        <v>0</v>
      </c>
    </row>
    <row r="156" spans="1:7" ht="15">
      <c r="A156" s="75" t="s">
        <v>355</v>
      </c>
      <c r="B156" s="57" t="s">
        <v>636</v>
      </c>
      <c r="C156" s="58"/>
      <c r="D156" s="75"/>
      <c r="E156" s="34"/>
      <c r="F156" s="34"/>
      <c r="G156" s="34">
        <f>G157</f>
        <v>0</v>
      </c>
    </row>
    <row r="157" spans="1:7" ht="30">
      <c r="A157" s="72" t="s">
        <v>385</v>
      </c>
      <c r="B157" s="70" t="s">
        <v>38</v>
      </c>
      <c r="C157" s="5" t="s">
        <v>635</v>
      </c>
      <c r="D157" s="74" t="s">
        <v>21</v>
      </c>
      <c r="E157" s="31">
        <v>1</v>
      </c>
      <c r="F157" s="31"/>
      <c r="G157" s="31">
        <f>E157*F157</f>
        <v>0</v>
      </c>
    </row>
    <row r="158" spans="1:7" ht="15">
      <c r="A158" s="75" t="s">
        <v>356</v>
      </c>
      <c r="B158" s="57" t="s">
        <v>428</v>
      </c>
      <c r="C158" s="58"/>
      <c r="D158" s="33"/>
      <c r="E158" s="34"/>
      <c r="F158" s="34"/>
      <c r="G158" s="34">
        <f>SUM(G159:G162)</f>
        <v>0</v>
      </c>
    </row>
    <row r="159" spans="1:7" ht="60">
      <c r="A159" s="72" t="s">
        <v>399</v>
      </c>
      <c r="B159" s="50" t="s">
        <v>429</v>
      </c>
      <c r="C159" s="70" t="s">
        <v>607</v>
      </c>
      <c r="D159" s="30" t="s">
        <v>18</v>
      </c>
      <c r="E159" s="31">
        <f>42+27+26+27+27+27</f>
        <v>176</v>
      </c>
      <c r="F159" s="43"/>
      <c r="G159" s="43">
        <f>E159*F159</f>
        <v>0</v>
      </c>
    </row>
    <row r="160" spans="1:7" ht="45">
      <c r="A160" s="72" t="s">
        <v>400</v>
      </c>
      <c r="B160" s="50" t="s">
        <v>38</v>
      </c>
      <c r="C160" s="5" t="s">
        <v>431</v>
      </c>
      <c r="D160" s="30" t="s">
        <v>25</v>
      </c>
      <c r="E160" s="31">
        <v>3</v>
      </c>
      <c r="F160" s="43"/>
      <c r="G160" s="43">
        <f t="shared" ref="G160:G162" si="14">E160*F160</f>
        <v>0</v>
      </c>
    </row>
    <row r="161" spans="1:7" ht="20.25" customHeight="1">
      <c r="A161" s="72" t="s">
        <v>401</v>
      </c>
      <c r="B161" s="50" t="s">
        <v>38</v>
      </c>
      <c r="C161" s="5" t="s">
        <v>430</v>
      </c>
      <c r="D161" s="30" t="s">
        <v>25</v>
      </c>
      <c r="E161" s="31">
        <v>3</v>
      </c>
      <c r="F161" s="43"/>
      <c r="G161" s="43">
        <f t="shared" si="14"/>
        <v>0</v>
      </c>
    </row>
    <row r="162" spans="1:7" ht="30">
      <c r="A162" s="72" t="s">
        <v>402</v>
      </c>
      <c r="B162" s="41" t="s">
        <v>38</v>
      </c>
      <c r="C162" s="5" t="s">
        <v>432</v>
      </c>
      <c r="D162" s="42" t="s">
        <v>22</v>
      </c>
      <c r="E162" s="31">
        <v>1</v>
      </c>
      <c r="F162" s="43"/>
      <c r="G162" s="43">
        <f t="shared" si="14"/>
        <v>0</v>
      </c>
    </row>
    <row r="163" spans="1:7" ht="18" customHeight="1">
      <c r="A163" s="150"/>
      <c r="B163" s="151"/>
      <c r="C163" s="152"/>
      <c r="D163" s="147" t="s">
        <v>550</v>
      </c>
      <c r="E163" s="148"/>
      <c r="F163" s="149"/>
      <c r="G163" s="60">
        <f>SUM(G158,G156,G149,G131,G118,G110)</f>
        <v>0</v>
      </c>
    </row>
    <row r="164" spans="1:7" ht="15.75">
      <c r="A164" s="56" t="s">
        <v>759</v>
      </c>
      <c r="B164" s="89"/>
      <c r="C164" s="84"/>
      <c r="D164" s="85"/>
      <c r="E164" s="88"/>
      <c r="F164" s="88"/>
      <c r="G164" s="88"/>
    </row>
    <row r="165" spans="1:7" ht="15">
      <c r="A165" s="82" t="s">
        <v>350</v>
      </c>
      <c r="B165" s="57" t="s">
        <v>764</v>
      </c>
      <c r="C165" s="90"/>
      <c r="D165" s="82"/>
      <c r="E165" s="34"/>
      <c r="F165" s="34"/>
      <c r="G165" s="34">
        <f>SUM(G166,G167)</f>
        <v>0</v>
      </c>
    </row>
    <row r="166" spans="1:7" ht="30">
      <c r="A166" s="111" t="s">
        <v>139</v>
      </c>
      <c r="B166" s="87" t="s">
        <v>760</v>
      </c>
      <c r="C166" s="84" t="s">
        <v>761</v>
      </c>
      <c r="D166" s="85" t="s">
        <v>18</v>
      </c>
      <c r="E166" s="88">
        <v>70</v>
      </c>
      <c r="F166" s="88"/>
      <c r="G166" s="88">
        <f>E166*F166</f>
        <v>0</v>
      </c>
    </row>
    <row r="167" spans="1:7" ht="30">
      <c r="A167" s="111" t="s">
        <v>180</v>
      </c>
      <c r="B167" s="87" t="s">
        <v>762</v>
      </c>
      <c r="C167" s="84" t="s">
        <v>763</v>
      </c>
      <c r="D167" s="85" t="s">
        <v>25</v>
      </c>
      <c r="E167" s="88">
        <v>1</v>
      </c>
      <c r="F167" s="88"/>
      <c r="G167" s="88">
        <f>E167*F167</f>
        <v>0</v>
      </c>
    </row>
    <row r="168" spans="1:7" ht="15">
      <c r="A168" s="82" t="s">
        <v>351</v>
      </c>
      <c r="B168" s="57" t="s">
        <v>765</v>
      </c>
      <c r="C168" s="90"/>
      <c r="D168" s="82"/>
      <c r="E168" s="34"/>
      <c r="F168" s="34"/>
      <c r="G168" s="34">
        <f>SUM(G169:G170)</f>
        <v>0</v>
      </c>
    </row>
    <row r="169" spans="1:7" ht="45">
      <c r="A169" s="85" t="s">
        <v>199</v>
      </c>
      <c r="B169" s="87" t="s">
        <v>38</v>
      </c>
      <c r="C169" s="96" t="s">
        <v>790</v>
      </c>
      <c r="D169" s="85" t="s">
        <v>18</v>
      </c>
      <c r="E169" s="88">
        <v>500</v>
      </c>
      <c r="F169" s="88"/>
      <c r="G169" s="88">
        <f>E169*F169</f>
        <v>0</v>
      </c>
    </row>
    <row r="170" spans="1:7" ht="45">
      <c r="A170" s="85" t="s">
        <v>208</v>
      </c>
      <c r="B170" s="87" t="s">
        <v>38</v>
      </c>
      <c r="C170" s="84" t="s">
        <v>766</v>
      </c>
      <c r="D170" s="85" t="s">
        <v>40</v>
      </c>
      <c r="E170" s="88">
        <v>1.25</v>
      </c>
      <c r="F170" s="88"/>
      <c r="G170" s="88">
        <f t="shared" ref="G170" si="15">E170*F170</f>
        <v>0</v>
      </c>
    </row>
    <row r="171" spans="1:7" ht="20.25" customHeight="1">
      <c r="A171" s="51"/>
      <c r="B171" s="52"/>
      <c r="C171" s="53"/>
      <c r="D171" s="147" t="s">
        <v>767</v>
      </c>
      <c r="E171" s="148"/>
      <c r="F171" s="149"/>
      <c r="G171" s="34">
        <f>SUM(G168,G165)</f>
        <v>0</v>
      </c>
    </row>
    <row r="172" spans="1:7" ht="20.25" customHeight="1">
      <c r="A172" s="56" t="s">
        <v>532</v>
      </c>
      <c r="B172" s="40"/>
      <c r="C172" s="5"/>
      <c r="D172" s="42"/>
      <c r="E172" s="31"/>
      <c r="F172" s="43"/>
      <c r="G172" s="43"/>
    </row>
    <row r="173" spans="1:7" ht="15">
      <c r="A173" s="75" t="s">
        <v>350</v>
      </c>
      <c r="B173" s="57" t="s">
        <v>608</v>
      </c>
      <c r="C173" s="58"/>
      <c r="D173" s="33"/>
      <c r="E173" s="34"/>
      <c r="F173" s="34"/>
      <c r="G173" s="34">
        <f>SUM(G174:G178)</f>
        <v>0</v>
      </c>
    </row>
    <row r="174" spans="1:7" ht="45">
      <c r="A174" s="72" t="s">
        <v>139</v>
      </c>
      <c r="B174" s="73" t="s">
        <v>38</v>
      </c>
      <c r="C174" s="70" t="s">
        <v>609</v>
      </c>
      <c r="D174" s="30" t="s">
        <v>433</v>
      </c>
      <c r="E174" s="31">
        <v>1</v>
      </c>
      <c r="F174" s="43"/>
      <c r="G174" s="43">
        <f>E174*F174</f>
        <v>0</v>
      </c>
    </row>
    <row r="175" spans="1:7" ht="30">
      <c r="A175" s="72" t="s">
        <v>180</v>
      </c>
      <c r="B175" s="50" t="s">
        <v>434</v>
      </c>
      <c r="C175" s="5" t="s">
        <v>435</v>
      </c>
      <c r="D175" s="30" t="s">
        <v>22</v>
      </c>
      <c r="E175" s="31">
        <v>1</v>
      </c>
      <c r="F175" s="43"/>
      <c r="G175" s="43">
        <f t="shared" ref="G175:G182" si="16">E175*F175</f>
        <v>0</v>
      </c>
    </row>
    <row r="176" spans="1:7" ht="30">
      <c r="A176" s="72" t="s">
        <v>533</v>
      </c>
      <c r="B176" s="50" t="s">
        <v>436</v>
      </c>
      <c r="C176" s="5" t="s">
        <v>437</v>
      </c>
      <c r="D176" s="83" t="s">
        <v>438</v>
      </c>
      <c r="E176" s="31">
        <v>1</v>
      </c>
      <c r="F176" s="43"/>
      <c r="G176" s="43">
        <f t="shared" si="16"/>
        <v>0</v>
      </c>
    </row>
    <row r="177" spans="1:7" ht="30">
      <c r="A177" s="72" t="s">
        <v>534</v>
      </c>
      <c r="B177" s="50" t="s">
        <v>439</v>
      </c>
      <c r="C177" s="5" t="s">
        <v>440</v>
      </c>
      <c r="D177" s="30" t="s">
        <v>441</v>
      </c>
      <c r="E177" s="31">
        <v>1</v>
      </c>
      <c r="F177" s="43"/>
      <c r="G177" s="43">
        <f t="shared" si="16"/>
        <v>0</v>
      </c>
    </row>
    <row r="178" spans="1:7" ht="30">
      <c r="A178" s="72" t="s">
        <v>535</v>
      </c>
      <c r="B178" s="50" t="s">
        <v>442</v>
      </c>
      <c r="C178" s="5" t="s">
        <v>443</v>
      </c>
      <c r="D178" s="30" t="s">
        <v>441</v>
      </c>
      <c r="E178" s="31">
        <v>1</v>
      </c>
      <c r="F178" s="43"/>
      <c r="G178" s="43">
        <f t="shared" si="16"/>
        <v>0</v>
      </c>
    </row>
    <row r="179" spans="1:7" ht="15">
      <c r="A179" s="75" t="s">
        <v>351</v>
      </c>
      <c r="B179" s="57" t="s">
        <v>610</v>
      </c>
      <c r="C179" s="58"/>
      <c r="D179" s="75"/>
      <c r="E179" s="34"/>
      <c r="F179" s="34"/>
      <c r="G179" s="34">
        <f>SUM(G180:G182)</f>
        <v>0</v>
      </c>
    </row>
    <row r="180" spans="1:7" ht="45">
      <c r="A180" s="72" t="s">
        <v>199</v>
      </c>
      <c r="B180" s="73" t="s">
        <v>38</v>
      </c>
      <c r="C180" s="70" t="s">
        <v>611</v>
      </c>
      <c r="D180" s="30" t="s">
        <v>18</v>
      </c>
      <c r="E180" s="31">
        <v>33.9</v>
      </c>
      <c r="F180" s="43"/>
      <c r="G180" s="43">
        <f t="shared" si="16"/>
        <v>0</v>
      </c>
    </row>
    <row r="181" spans="1:7" ht="30">
      <c r="A181" s="72" t="s">
        <v>208</v>
      </c>
      <c r="B181" s="73" t="s">
        <v>38</v>
      </c>
      <c r="C181" s="70" t="s">
        <v>668</v>
      </c>
      <c r="D181" s="30" t="s">
        <v>444</v>
      </c>
      <c r="E181" s="31">
        <v>1</v>
      </c>
      <c r="F181" s="43"/>
      <c r="G181" s="43">
        <f t="shared" si="16"/>
        <v>0</v>
      </c>
    </row>
    <row r="182" spans="1:7" ht="30">
      <c r="A182" s="72" t="s">
        <v>223</v>
      </c>
      <c r="B182" s="73" t="s">
        <v>38</v>
      </c>
      <c r="C182" s="5" t="s">
        <v>445</v>
      </c>
      <c r="D182" s="30" t="s">
        <v>15</v>
      </c>
      <c r="E182" s="31">
        <v>1</v>
      </c>
      <c r="F182" s="43"/>
      <c r="G182" s="43">
        <f t="shared" si="16"/>
        <v>0</v>
      </c>
    </row>
    <row r="183" spans="1:7" ht="15">
      <c r="A183" s="33" t="s">
        <v>352</v>
      </c>
      <c r="B183" s="57" t="s">
        <v>639</v>
      </c>
      <c r="C183" s="58"/>
      <c r="D183" s="33"/>
      <c r="E183" s="34"/>
      <c r="F183" s="34"/>
      <c r="G183" s="34">
        <f>SUM(G184:G204)</f>
        <v>0</v>
      </c>
    </row>
    <row r="184" spans="1:7" ht="45">
      <c r="A184" s="30" t="s">
        <v>270</v>
      </c>
      <c r="B184" s="50" t="s">
        <v>446</v>
      </c>
      <c r="C184" s="5" t="s">
        <v>447</v>
      </c>
      <c r="D184" s="30" t="s">
        <v>40</v>
      </c>
      <c r="E184" s="31">
        <v>41.3</v>
      </c>
      <c r="F184" s="43"/>
      <c r="G184" s="43">
        <f>E184*F184</f>
        <v>0</v>
      </c>
    </row>
    <row r="185" spans="1:7" ht="45">
      <c r="A185" s="30" t="s">
        <v>273</v>
      </c>
      <c r="B185" s="50" t="s">
        <v>448</v>
      </c>
      <c r="C185" s="5" t="s">
        <v>449</v>
      </c>
      <c r="D185" s="30" t="s">
        <v>40</v>
      </c>
      <c r="E185" s="31">
        <v>41.3</v>
      </c>
      <c r="F185" s="43"/>
      <c r="G185" s="43">
        <f t="shared" ref="G185:G253" si="17">E185*F185</f>
        <v>0</v>
      </c>
    </row>
    <row r="186" spans="1:7" ht="45">
      <c r="A186" s="30" t="s">
        <v>274</v>
      </c>
      <c r="B186" s="50" t="s">
        <v>450</v>
      </c>
      <c r="C186" s="5" t="s">
        <v>451</v>
      </c>
      <c r="D186" s="30" t="s">
        <v>18</v>
      </c>
      <c r="E186" s="31">
        <v>60</v>
      </c>
      <c r="F186" s="43"/>
      <c r="G186" s="43">
        <f t="shared" si="17"/>
        <v>0</v>
      </c>
    </row>
    <row r="187" spans="1:7" ht="45">
      <c r="A187" s="30" t="s">
        <v>359</v>
      </c>
      <c r="B187" s="50" t="s">
        <v>452</v>
      </c>
      <c r="C187" s="5" t="s">
        <v>453</v>
      </c>
      <c r="D187" s="30" t="s">
        <v>18</v>
      </c>
      <c r="E187" s="31">
        <v>19</v>
      </c>
      <c r="F187" s="43"/>
      <c r="G187" s="43">
        <f t="shared" si="17"/>
        <v>0</v>
      </c>
    </row>
    <row r="188" spans="1:7" ht="45">
      <c r="A188" s="30" t="s">
        <v>360</v>
      </c>
      <c r="B188" s="50" t="s">
        <v>454</v>
      </c>
      <c r="C188" s="5" t="s">
        <v>455</v>
      </c>
      <c r="D188" s="30" t="s">
        <v>18</v>
      </c>
      <c r="E188" s="31">
        <v>55.1</v>
      </c>
      <c r="F188" s="43"/>
      <c r="G188" s="43">
        <f t="shared" si="17"/>
        <v>0</v>
      </c>
    </row>
    <row r="189" spans="1:7" ht="45">
      <c r="A189" s="30" t="s">
        <v>361</v>
      </c>
      <c r="B189" s="50" t="s">
        <v>456</v>
      </c>
      <c r="C189" s="84" t="s">
        <v>457</v>
      </c>
      <c r="D189" s="30" t="s">
        <v>25</v>
      </c>
      <c r="E189" s="31">
        <v>26</v>
      </c>
      <c r="F189" s="43"/>
      <c r="G189" s="43">
        <f t="shared" si="17"/>
        <v>0</v>
      </c>
    </row>
    <row r="190" spans="1:7" ht="45">
      <c r="A190" s="30" t="s">
        <v>362</v>
      </c>
      <c r="B190" s="50" t="s">
        <v>458</v>
      </c>
      <c r="C190" s="5" t="s">
        <v>459</v>
      </c>
      <c r="D190" s="30" t="s">
        <v>25</v>
      </c>
      <c r="E190" s="31">
        <v>4</v>
      </c>
      <c r="F190" s="43"/>
      <c r="G190" s="43">
        <f t="shared" si="17"/>
        <v>0</v>
      </c>
    </row>
    <row r="191" spans="1:7" ht="45">
      <c r="A191" s="30" t="s">
        <v>363</v>
      </c>
      <c r="B191" s="50" t="s">
        <v>460</v>
      </c>
      <c r="C191" s="5" t="s">
        <v>461</v>
      </c>
      <c r="D191" s="30" t="s">
        <v>22</v>
      </c>
      <c r="E191" s="31">
        <v>1</v>
      </c>
      <c r="F191" s="43"/>
      <c r="G191" s="43">
        <f t="shared" si="17"/>
        <v>0</v>
      </c>
    </row>
    <row r="192" spans="1:7" ht="45">
      <c r="A192" s="30" t="s">
        <v>364</v>
      </c>
      <c r="B192" s="50" t="s">
        <v>462</v>
      </c>
      <c r="C192" s="5" t="s">
        <v>463</v>
      </c>
      <c r="D192" s="30" t="s">
        <v>18</v>
      </c>
      <c r="E192" s="31">
        <v>120</v>
      </c>
      <c r="F192" s="43"/>
      <c r="G192" s="43">
        <f t="shared" si="17"/>
        <v>0</v>
      </c>
    </row>
    <row r="193" spans="1:7" ht="15">
      <c r="A193" s="30" t="s">
        <v>365</v>
      </c>
      <c r="B193" s="50" t="s">
        <v>464</v>
      </c>
      <c r="C193" s="5" t="s">
        <v>465</v>
      </c>
      <c r="D193" s="30" t="s">
        <v>18</v>
      </c>
      <c r="E193" s="31">
        <v>120</v>
      </c>
      <c r="F193" s="43"/>
      <c r="G193" s="43">
        <f t="shared" si="17"/>
        <v>0</v>
      </c>
    </row>
    <row r="194" spans="1:7" ht="15">
      <c r="A194" s="91" t="s">
        <v>366</v>
      </c>
      <c r="B194" s="87" t="s">
        <v>38</v>
      </c>
      <c r="C194" s="84" t="s">
        <v>778</v>
      </c>
      <c r="D194" s="85" t="s">
        <v>21</v>
      </c>
      <c r="E194" s="31">
        <v>1</v>
      </c>
      <c r="F194" s="43"/>
      <c r="G194" s="43">
        <f t="shared" si="17"/>
        <v>0</v>
      </c>
    </row>
    <row r="195" spans="1:7" ht="30">
      <c r="A195" s="91" t="s">
        <v>367</v>
      </c>
      <c r="B195" s="50" t="s">
        <v>466</v>
      </c>
      <c r="C195" s="5" t="s">
        <v>467</v>
      </c>
      <c r="D195" s="30" t="s">
        <v>25</v>
      </c>
      <c r="E195" s="31">
        <v>4</v>
      </c>
      <c r="F195" s="43"/>
      <c r="G195" s="43">
        <f t="shared" si="17"/>
        <v>0</v>
      </c>
    </row>
    <row r="196" spans="1:7" ht="30">
      <c r="A196" s="91" t="s">
        <v>368</v>
      </c>
      <c r="B196" s="50" t="s">
        <v>468</v>
      </c>
      <c r="C196" s="5" t="s">
        <v>469</v>
      </c>
      <c r="D196" s="30" t="s">
        <v>25</v>
      </c>
      <c r="E196" s="31">
        <v>2</v>
      </c>
      <c r="F196" s="43"/>
      <c r="G196" s="43">
        <f t="shared" si="17"/>
        <v>0</v>
      </c>
    </row>
    <row r="197" spans="1:7" ht="30">
      <c r="A197" s="91" t="s">
        <v>369</v>
      </c>
      <c r="B197" s="50" t="s">
        <v>470</v>
      </c>
      <c r="C197" s="5" t="s">
        <v>471</v>
      </c>
      <c r="D197" s="30" t="s">
        <v>25</v>
      </c>
      <c r="E197" s="31">
        <v>6</v>
      </c>
      <c r="F197" s="43"/>
      <c r="G197" s="43">
        <f t="shared" si="17"/>
        <v>0</v>
      </c>
    </row>
    <row r="198" spans="1:7" ht="30">
      <c r="A198" s="91" t="s">
        <v>370</v>
      </c>
      <c r="B198" s="50" t="s">
        <v>472</v>
      </c>
      <c r="C198" s="70" t="s">
        <v>652</v>
      </c>
      <c r="D198" s="30" t="s">
        <v>25</v>
      </c>
      <c r="E198" s="31">
        <v>6</v>
      </c>
      <c r="F198" s="43"/>
      <c r="G198" s="43">
        <f t="shared" si="17"/>
        <v>0</v>
      </c>
    </row>
    <row r="199" spans="1:7" ht="38.25" customHeight="1">
      <c r="A199" s="91" t="s">
        <v>371</v>
      </c>
      <c r="B199" s="137" t="s">
        <v>849</v>
      </c>
      <c r="C199" s="78" t="s">
        <v>648</v>
      </c>
      <c r="D199" s="30" t="s">
        <v>25</v>
      </c>
      <c r="E199" s="31">
        <v>3</v>
      </c>
      <c r="F199" s="43"/>
      <c r="G199" s="43">
        <f t="shared" si="17"/>
        <v>0</v>
      </c>
    </row>
    <row r="200" spans="1:7" ht="30">
      <c r="A200" s="91" t="s">
        <v>539</v>
      </c>
      <c r="B200" s="137" t="s">
        <v>849</v>
      </c>
      <c r="C200" s="78" t="s">
        <v>649</v>
      </c>
      <c r="D200" s="74" t="s">
        <v>25</v>
      </c>
      <c r="E200" s="31">
        <v>1</v>
      </c>
      <c r="F200" s="43"/>
      <c r="G200" s="43">
        <f t="shared" si="17"/>
        <v>0</v>
      </c>
    </row>
    <row r="201" spans="1:7" ht="47.25" customHeight="1">
      <c r="A201" s="91" t="s">
        <v>540</v>
      </c>
      <c r="B201" s="137" t="s">
        <v>849</v>
      </c>
      <c r="C201" s="81" t="s">
        <v>650</v>
      </c>
      <c r="D201" s="74" t="s">
        <v>25</v>
      </c>
      <c r="E201" s="31">
        <v>3</v>
      </c>
      <c r="F201" s="43"/>
      <c r="G201" s="43">
        <f t="shared" si="17"/>
        <v>0</v>
      </c>
    </row>
    <row r="202" spans="1:7" ht="15">
      <c r="A202" s="91" t="s">
        <v>541</v>
      </c>
      <c r="B202" s="137" t="s">
        <v>849</v>
      </c>
      <c r="C202" s="78" t="s">
        <v>651</v>
      </c>
      <c r="D202" s="72" t="s">
        <v>25</v>
      </c>
      <c r="E202" s="31">
        <v>1</v>
      </c>
      <c r="F202" s="43"/>
      <c r="G202" s="43">
        <f t="shared" si="17"/>
        <v>0</v>
      </c>
    </row>
    <row r="203" spans="1:7" ht="45">
      <c r="A203" s="91" t="s">
        <v>542</v>
      </c>
      <c r="B203" s="50" t="s">
        <v>473</v>
      </c>
      <c r="C203" s="5" t="s">
        <v>474</v>
      </c>
      <c r="D203" s="30" t="s">
        <v>25</v>
      </c>
      <c r="E203" s="31">
        <v>1</v>
      </c>
      <c r="F203" s="43"/>
      <c r="G203" s="43">
        <f t="shared" si="17"/>
        <v>0</v>
      </c>
    </row>
    <row r="204" spans="1:7" ht="30">
      <c r="A204" s="92" t="s">
        <v>543</v>
      </c>
      <c r="B204" s="100" t="s">
        <v>38</v>
      </c>
      <c r="C204" s="97" t="s">
        <v>791</v>
      </c>
      <c r="D204" s="98" t="s">
        <v>21</v>
      </c>
      <c r="E204" s="31">
        <v>1</v>
      </c>
      <c r="F204" s="43"/>
      <c r="G204" s="43">
        <f t="shared" si="17"/>
        <v>0</v>
      </c>
    </row>
    <row r="205" spans="1:7" ht="15">
      <c r="A205" s="75" t="s">
        <v>354</v>
      </c>
      <c r="B205" s="57" t="s">
        <v>640</v>
      </c>
      <c r="C205" s="58"/>
      <c r="D205" s="75"/>
      <c r="E205" s="34"/>
      <c r="F205" s="34"/>
      <c r="G205" s="34">
        <f>SUM(G206:G224)</f>
        <v>0</v>
      </c>
    </row>
    <row r="206" spans="1:7" ht="45">
      <c r="A206" s="72" t="s">
        <v>372</v>
      </c>
      <c r="B206" s="50" t="s">
        <v>475</v>
      </c>
      <c r="C206" s="70" t="s">
        <v>654</v>
      </c>
      <c r="D206" s="30" t="s">
        <v>18</v>
      </c>
      <c r="E206" s="31">
        <v>16</v>
      </c>
      <c r="F206" s="43"/>
      <c r="G206" s="43">
        <f t="shared" si="17"/>
        <v>0</v>
      </c>
    </row>
    <row r="207" spans="1:7" ht="45">
      <c r="A207" s="72" t="s">
        <v>373</v>
      </c>
      <c r="B207" s="50" t="s">
        <v>476</v>
      </c>
      <c r="C207" s="70" t="s">
        <v>653</v>
      </c>
      <c r="D207" s="30" t="s">
        <v>18</v>
      </c>
      <c r="E207" s="31">
        <v>39</v>
      </c>
      <c r="F207" s="43"/>
      <c r="G207" s="43">
        <f t="shared" si="17"/>
        <v>0</v>
      </c>
    </row>
    <row r="208" spans="1:7" ht="45">
      <c r="A208" s="72" t="s">
        <v>374</v>
      </c>
      <c r="B208" s="50" t="s">
        <v>477</v>
      </c>
      <c r="C208" s="70" t="s">
        <v>655</v>
      </c>
      <c r="D208" s="30" t="s">
        <v>18</v>
      </c>
      <c r="E208" s="31">
        <v>15.5</v>
      </c>
      <c r="F208" s="43"/>
      <c r="G208" s="43">
        <f t="shared" si="17"/>
        <v>0</v>
      </c>
    </row>
    <row r="209" spans="1:7" ht="30">
      <c r="A209" s="72" t="s">
        <v>375</v>
      </c>
      <c r="B209" s="50" t="s">
        <v>478</v>
      </c>
      <c r="C209" s="5" t="s">
        <v>479</v>
      </c>
      <c r="D209" s="30" t="s">
        <v>18</v>
      </c>
      <c r="E209" s="31">
        <v>12</v>
      </c>
      <c r="F209" s="43"/>
      <c r="G209" s="43">
        <f t="shared" si="17"/>
        <v>0</v>
      </c>
    </row>
    <row r="210" spans="1:7" ht="30">
      <c r="A210" s="72" t="s">
        <v>376</v>
      </c>
      <c r="B210" s="50" t="s">
        <v>480</v>
      </c>
      <c r="C210" s="5" t="s">
        <v>481</v>
      </c>
      <c r="D210" s="30" t="s">
        <v>18</v>
      </c>
      <c r="E210" s="31">
        <v>8</v>
      </c>
      <c r="F210" s="43"/>
      <c r="G210" s="43">
        <f t="shared" si="17"/>
        <v>0</v>
      </c>
    </row>
    <row r="211" spans="1:7" ht="30">
      <c r="A211" s="72" t="s">
        <v>377</v>
      </c>
      <c r="B211" s="50" t="s">
        <v>482</v>
      </c>
      <c r="C211" s="5" t="s">
        <v>483</v>
      </c>
      <c r="D211" s="30" t="s">
        <v>484</v>
      </c>
      <c r="E211" s="31">
        <v>15</v>
      </c>
      <c r="F211" s="43"/>
      <c r="G211" s="43">
        <f t="shared" si="17"/>
        <v>0</v>
      </c>
    </row>
    <row r="212" spans="1:7" ht="30">
      <c r="A212" s="72" t="s">
        <v>378</v>
      </c>
      <c r="B212" s="50" t="s">
        <v>485</v>
      </c>
      <c r="C212" s="5" t="s">
        <v>486</v>
      </c>
      <c r="D212" s="30" t="s">
        <v>484</v>
      </c>
      <c r="E212" s="31">
        <v>4</v>
      </c>
      <c r="F212" s="43"/>
      <c r="G212" s="43">
        <f t="shared" si="17"/>
        <v>0</v>
      </c>
    </row>
    <row r="213" spans="1:7" ht="15">
      <c r="A213" s="72" t="s">
        <v>379</v>
      </c>
      <c r="B213" s="50" t="s">
        <v>487</v>
      </c>
      <c r="C213" s="5" t="s">
        <v>488</v>
      </c>
      <c r="D213" s="30" t="s">
        <v>25</v>
      </c>
      <c r="E213" s="31">
        <v>3</v>
      </c>
      <c r="F213" s="43"/>
      <c r="G213" s="43">
        <f t="shared" si="17"/>
        <v>0</v>
      </c>
    </row>
    <row r="214" spans="1:7" ht="15">
      <c r="A214" s="72" t="s">
        <v>380</v>
      </c>
      <c r="B214" s="50" t="s">
        <v>489</v>
      </c>
      <c r="C214" s="5" t="s">
        <v>490</v>
      </c>
      <c r="D214" s="30" t="s">
        <v>25</v>
      </c>
      <c r="E214" s="31">
        <v>6</v>
      </c>
      <c r="F214" s="43"/>
      <c r="G214" s="43">
        <f t="shared" si="17"/>
        <v>0</v>
      </c>
    </row>
    <row r="215" spans="1:7" ht="30">
      <c r="A215" s="72" t="s">
        <v>381</v>
      </c>
      <c r="B215" s="50" t="s">
        <v>491</v>
      </c>
      <c r="C215" s="5" t="s">
        <v>492</v>
      </c>
      <c r="D215" s="30" t="s">
        <v>25</v>
      </c>
      <c r="E215" s="31">
        <v>3</v>
      </c>
      <c r="F215" s="43"/>
      <c r="G215" s="43">
        <f t="shared" si="17"/>
        <v>0</v>
      </c>
    </row>
    <row r="216" spans="1:7" ht="30">
      <c r="A216" s="72" t="s">
        <v>382</v>
      </c>
      <c r="B216" s="137" t="s">
        <v>848</v>
      </c>
      <c r="C216" s="70" t="s">
        <v>656</v>
      </c>
      <c r="D216" s="30" t="s">
        <v>25</v>
      </c>
      <c r="E216" s="31">
        <v>2</v>
      </c>
      <c r="F216" s="43"/>
      <c r="G216" s="43">
        <f t="shared" si="17"/>
        <v>0</v>
      </c>
    </row>
    <row r="217" spans="1:7" ht="45">
      <c r="A217" s="72" t="s">
        <v>383</v>
      </c>
      <c r="B217" s="137" t="s">
        <v>848</v>
      </c>
      <c r="C217" s="84" t="s">
        <v>779</v>
      </c>
      <c r="D217" s="72" t="s">
        <v>25</v>
      </c>
      <c r="E217" s="31">
        <v>1</v>
      </c>
      <c r="F217" s="43"/>
      <c r="G217" s="43">
        <f t="shared" si="17"/>
        <v>0</v>
      </c>
    </row>
    <row r="218" spans="1:7" ht="30">
      <c r="A218" s="72" t="s">
        <v>384</v>
      </c>
      <c r="B218" s="137" t="s">
        <v>848</v>
      </c>
      <c r="C218" s="70" t="s">
        <v>657</v>
      </c>
      <c r="D218" s="72" t="s">
        <v>25</v>
      </c>
      <c r="E218" s="31">
        <v>1</v>
      </c>
      <c r="F218" s="43"/>
      <c r="G218" s="43">
        <f t="shared" si="17"/>
        <v>0</v>
      </c>
    </row>
    <row r="219" spans="1:7" ht="30">
      <c r="A219" s="72" t="s">
        <v>638</v>
      </c>
      <c r="B219" s="137" t="s">
        <v>848</v>
      </c>
      <c r="C219" s="70" t="s">
        <v>659</v>
      </c>
      <c r="D219" s="30" t="s">
        <v>22</v>
      </c>
      <c r="E219" s="31">
        <v>3</v>
      </c>
      <c r="F219" s="43"/>
      <c r="G219" s="43">
        <f t="shared" si="17"/>
        <v>0</v>
      </c>
    </row>
    <row r="220" spans="1:7" ht="30">
      <c r="A220" s="72" t="s">
        <v>641</v>
      </c>
      <c r="B220" s="137" t="s">
        <v>848</v>
      </c>
      <c r="C220" s="70" t="s">
        <v>660</v>
      </c>
      <c r="D220" s="74" t="s">
        <v>22</v>
      </c>
      <c r="E220" s="31">
        <v>1</v>
      </c>
      <c r="F220" s="43"/>
      <c r="G220" s="43">
        <f t="shared" si="17"/>
        <v>0</v>
      </c>
    </row>
    <row r="221" spans="1:7" ht="15">
      <c r="A221" s="72" t="s">
        <v>664</v>
      </c>
      <c r="B221" s="137" t="s">
        <v>848</v>
      </c>
      <c r="C221" s="70" t="s">
        <v>661</v>
      </c>
      <c r="D221" s="30" t="s">
        <v>22</v>
      </c>
      <c r="E221" s="31">
        <v>4</v>
      </c>
      <c r="F221" s="43"/>
      <c r="G221" s="43">
        <f t="shared" si="17"/>
        <v>0</v>
      </c>
    </row>
    <row r="222" spans="1:7" ht="30">
      <c r="A222" s="72" t="s">
        <v>665</v>
      </c>
      <c r="B222" s="137" t="s">
        <v>848</v>
      </c>
      <c r="C222" s="78" t="s">
        <v>658</v>
      </c>
      <c r="D222" s="30" t="s">
        <v>22</v>
      </c>
      <c r="E222" s="31">
        <v>3</v>
      </c>
      <c r="F222" s="43"/>
      <c r="G222" s="43">
        <f t="shared" si="17"/>
        <v>0</v>
      </c>
    </row>
    <row r="223" spans="1:7" ht="30">
      <c r="A223" s="72" t="s">
        <v>666</v>
      </c>
      <c r="B223" s="137" t="s">
        <v>848</v>
      </c>
      <c r="C223" s="78" t="s">
        <v>662</v>
      </c>
      <c r="D223" s="74" t="s">
        <v>22</v>
      </c>
      <c r="E223" s="31">
        <v>1</v>
      </c>
      <c r="F223" s="43"/>
      <c r="G223" s="43">
        <f t="shared" si="17"/>
        <v>0</v>
      </c>
    </row>
    <row r="224" spans="1:7" ht="18" customHeight="1">
      <c r="A224" s="72" t="s">
        <v>667</v>
      </c>
      <c r="B224" s="137" t="s">
        <v>848</v>
      </c>
      <c r="C224" s="70" t="s">
        <v>663</v>
      </c>
      <c r="D224" s="30" t="s">
        <v>22</v>
      </c>
      <c r="E224" s="31">
        <v>1</v>
      </c>
      <c r="F224" s="43"/>
      <c r="G224" s="43">
        <f t="shared" si="17"/>
        <v>0</v>
      </c>
    </row>
    <row r="225" spans="1:7" ht="15">
      <c r="A225" s="95" t="s">
        <v>355</v>
      </c>
      <c r="B225" s="57" t="s">
        <v>111</v>
      </c>
      <c r="C225" s="136"/>
      <c r="D225" s="95"/>
      <c r="E225" s="34"/>
      <c r="F225" s="34"/>
      <c r="G225" s="34">
        <f>SUM(G226:G236)</f>
        <v>0</v>
      </c>
    </row>
    <row r="226" spans="1:7" ht="45">
      <c r="A226" s="72" t="s">
        <v>385</v>
      </c>
      <c r="B226" s="50" t="s">
        <v>493</v>
      </c>
      <c r="C226" s="5" t="s">
        <v>494</v>
      </c>
      <c r="D226" s="30" t="s">
        <v>18</v>
      </c>
      <c r="E226" s="31">
        <v>41</v>
      </c>
      <c r="F226" s="43"/>
      <c r="G226" s="43">
        <f t="shared" si="17"/>
        <v>0</v>
      </c>
    </row>
    <row r="227" spans="1:7" ht="54" customHeight="1">
      <c r="A227" s="72" t="s">
        <v>386</v>
      </c>
      <c r="B227" s="50" t="s">
        <v>511</v>
      </c>
      <c r="C227" s="84" t="s">
        <v>782</v>
      </c>
      <c r="D227" s="30" t="s">
        <v>18</v>
      </c>
      <c r="E227" s="31">
        <v>267</v>
      </c>
      <c r="F227" s="43"/>
      <c r="G227" s="43">
        <f>E227*F227</f>
        <v>0</v>
      </c>
    </row>
    <row r="228" spans="1:7" ht="30">
      <c r="A228" s="72" t="s">
        <v>387</v>
      </c>
      <c r="B228" s="50" t="s">
        <v>495</v>
      </c>
      <c r="C228" s="5" t="s">
        <v>496</v>
      </c>
      <c r="D228" s="30" t="s">
        <v>497</v>
      </c>
      <c r="E228" s="31">
        <v>1</v>
      </c>
      <c r="F228" s="43"/>
      <c r="G228" s="43">
        <f t="shared" si="17"/>
        <v>0</v>
      </c>
    </row>
    <row r="229" spans="1:7" ht="30">
      <c r="A229" s="72" t="s">
        <v>388</v>
      </c>
      <c r="B229" s="50" t="s">
        <v>498</v>
      </c>
      <c r="C229" s="5" t="s">
        <v>499</v>
      </c>
      <c r="D229" s="30" t="s">
        <v>25</v>
      </c>
      <c r="E229" s="31">
        <v>2</v>
      </c>
      <c r="F229" s="43"/>
      <c r="G229" s="43">
        <f t="shared" si="17"/>
        <v>0</v>
      </c>
    </row>
    <row r="230" spans="1:7" ht="30">
      <c r="A230" s="72" t="s">
        <v>389</v>
      </c>
      <c r="B230" s="50" t="s">
        <v>500</v>
      </c>
      <c r="C230" s="5" t="s">
        <v>501</v>
      </c>
      <c r="D230" s="30" t="s">
        <v>25</v>
      </c>
      <c r="E230" s="31">
        <v>2</v>
      </c>
      <c r="F230" s="43"/>
      <c r="G230" s="43">
        <f t="shared" si="17"/>
        <v>0</v>
      </c>
    </row>
    <row r="231" spans="1:7" ht="15">
      <c r="A231" s="72" t="s">
        <v>390</v>
      </c>
      <c r="B231" s="50" t="s">
        <v>502</v>
      </c>
      <c r="C231" s="5" t="s">
        <v>503</v>
      </c>
      <c r="D231" s="30" t="s">
        <v>25</v>
      </c>
      <c r="E231" s="31">
        <v>14</v>
      </c>
      <c r="F231" s="43"/>
      <c r="G231" s="43">
        <f t="shared" si="17"/>
        <v>0</v>
      </c>
    </row>
    <row r="232" spans="1:7" ht="45">
      <c r="A232" s="72" t="s">
        <v>391</v>
      </c>
      <c r="B232" s="87" t="s">
        <v>38</v>
      </c>
      <c r="C232" s="81" t="s">
        <v>781</v>
      </c>
      <c r="D232" s="30" t="s">
        <v>25</v>
      </c>
      <c r="E232" s="31">
        <v>16</v>
      </c>
      <c r="F232" s="43"/>
      <c r="G232" s="43">
        <f t="shared" si="17"/>
        <v>0</v>
      </c>
    </row>
    <row r="233" spans="1:7" ht="30">
      <c r="A233" s="72" t="s">
        <v>392</v>
      </c>
      <c r="B233" s="50" t="s">
        <v>504</v>
      </c>
      <c r="C233" s="11" t="s">
        <v>505</v>
      </c>
      <c r="D233" s="30" t="s">
        <v>25</v>
      </c>
      <c r="E233" s="31">
        <v>2</v>
      </c>
      <c r="F233" s="43"/>
      <c r="G233" s="43">
        <f t="shared" si="17"/>
        <v>0</v>
      </c>
    </row>
    <row r="234" spans="1:7" ht="15">
      <c r="A234" s="72" t="s">
        <v>393</v>
      </c>
      <c r="B234" s="50"/>
      <c r="C234" s="81" t="s">
        <v>780</v>
      </c>
      <c r="D234" s="85" t="s">
        <v>25</v>
      </c>
      <c r="E234" s="31">
        <v>2</v>
      </c>
      <c r="F234" s="43"/>
      <c r="G234" s="43">
        <f t="shared" si="17"/>
        <v>0</v>
      </c>
    </row>
    <row r="235" spans="1:7" ht="30">
      <c r="A235" s="72" t="s">
        <v>394</v>
      </c>
      <c r="B235" s="50" t="s">
        <v>506</v>
      </c>
      <c r="C235" s="5" t="s">
        <v>507</v>
      </c>
      <c r="D235" s="30" t="s">
        <v>22</v>
      </c>
      <c r="E235" s="31">
        <v>14</v>
      </c>
      <c r="F235" s="43"/>
      <c r="G235" s="43">
        <f t="shared" si="17"/>
        <v>0</v>
      </c>
    </row>
    <row r="236" spans="1:7" ht="30">
      <c r="A236" s="72" t="s">
        <v>395</v>
      </c>
      <c r="B236" s="50" t="s">
        <v>508</v>
      </c>
      <c r="C236" s="5" t="s">
        <v>509</v>
      </c>
      <c r="D236" s="30" t="s">
        <v>510</v>
      </c>
      <c r="E236" s="31">
        <v>14</v>
      </c>
      <c r="F236" s="43"/>
      <c r="G236" s="43">
        <f t="shared" si="17"/>
        <v>0</v>
      </c>
    </row>
    <row r="237" spans="1:7" ht="15">
      <c r="A237" s="75" t="s">
        <v>356</v>
      </c>
      <c r="B237" s="57" t="s">
        <v>642</v>
      </c>
      <c r="C237" s="58"/>
      <c r="D237" s="75"/>
      <c r="E237" s="34"/>
      <c r="F237" s="34"/>
      <c r="G237" s="34">
        <f>SUM(G238:G249)</f>
        <v>0</v>
      </c>
    </row>
    <row r="238" spans="1:7" ht="30">
      <c r="A238" s="72" t="s">
        <v>399</v>
      </c>
      <c r="B238" s="50" t="s">
        <v>512</v>
      </c>
      <c r="C238" s="5" t="s">
        <v>513</v>
      </c>
      <c r="D238" s="30" t="s">
        <v>9</v>
      </c>
      <c r="E238" s="31">
        <v>9.1</v>
      </c>
      <c r="F238" s="43"/>
      <c r="G238" s="43">
        <f t="shared" si="17"/>
        <v>0</v>
      </c>
    </row>
    <row r="239" spans="1:7" ht="30">
      <c r="A239" s="72" t="s">
        <v>400</v>
      </c>
      <c r="B239" s="50" t="s">
        <v>514</v>
      </c>
      <c r="C239" s="5" t="s">
        <v>515</v>
      </c>
      <c r="D239" s="30" t="s">
        <v>9</v>
      </c>
      <c r="E239" s="31">
        <v>9.3000000000000007</v>
      </c>
      <c r="F239" s="43"/>
      <c r="G239" s="43">
        <f t="shared" si="17"/>
        <v>0</v>
      </c>
    </row>
    <row r="240" spans="1:7" ht="30">
      <c r="A240" s="72" t="s">
        <v>401</v>
      </c>
      <c r="B240" s="50" t="s">
        <v>516</v>
      </c>
      <c r="C240" s="5" t="s">
        <v>517</v>
      </c>
      <c r="D240" s="30" t="s">
        <v>25</v>
      </c>
      <c r="E240" s="31">
        <v>3</v>
      </c>
      <c r="F240" s="43"/>
      <c r="G240" s="43">
        <f t="shared" si="17"/>
        <v>0</v>
      </c>
    </row>
    <row r="241" spans="1:7" ht="30">
      <c r="A241" s="72" t="s">
        <v>402</v>
      </c>
      <c r="B241" s="50" t="s">
        <v>518</v>
      </c>
      <c r="C241" s="94" t="s">
        <v>524</v>
      </c>
      <c r="D241" s="30" t="s">
        <v>25</v>
      </c>
      <c r="E241" s="31">
        <v>4</v>
      </c>
      <c r="F241" s="43"/>
      <c r="G241" s="43">
        <f t="shared" si="17"/>
        <v>0</v>
      </c>
    </row>
    <row r="242" spans="1:7" ht="30">
      <c r="A242" s="72" t="s">
        <v>403</v>
      </c>
      <c r="B242" s="50" t="s">
        <v>519</v>
      </c>
      <c r="C242" s="5" t="s">
        <v>520</v>
      </c>
      <c r="D242" s="30" t="s">
        <v>25</v>
      </c>
      <c r="E242" s="31">
        <v>3</v>
      </c>
      <c r="F242" s="43"/>
      <c r="G242" s="43">
        <f t="shared" si="17"/>
        <v>0</v>
      </c>
    </row>
    <row r="243" spans="1:7" ht="60">
      <c r="A243" s="72" t="s">
        <v>404</v>
      </c>
      <c r="B243" s="50" t="s">
        <v>521</v>
      </c>
      <c r="C243" s="94" t="s">
        <v>783</v>
      </c>
      <c r="D243" s="30" t="s">
        <v>25</v>
      </c>
      <c r="E243" s="31">
        <v>4</v>
      </c>
      <c r="F243" s="43"/>
      <c r="G243" s="43">
        <f t="shared" si="17"/>
        <v>0</v>
      </c>
    </row>
    <row r="244" spans="1:7" ht="60">
      <c r="A244" s="72" t="s">
        <v>427</v>
      </c>
      <c r="B244" s="50" t="s">
        <v>522</v>
      </c>
      <c r="C244" s="94" t="s">
        <v>784</v>
      </c>
      <c r="D244" s="30" t="s">
        <v>25</v>
      </c>
      <c r="E244" s="31">
        <v>3</v>
      </c>
      <c r="F244" s="43"/>
      <c r="G244" s="43">
        <f t="shared" si="17"/>
        <v>0</v>
      </c>
    </row>
    <row r="245" spans="1:7" ht="15">
      <c r="A245" s="72" t="s">
        <v>643</v>
      </c>
      <c r="B245" s="50" t="s">
        <v>523</v>
      </c>
      <c r="C245" s="94" t="s">
        <v>785</v>
      </c>
      <c r="D245" s="30" t="s">
        <v>25</v>
      </c>
      <c r="E245" s="31">
        <v>1</v>
      </c>
      <c r="F245" s="43"/>
      <c r="G245" s="43">
        <f t="shared" si="17"/>
        <v>0</v>
      </c>
    </row>
    <row r="246" spans="1:7" ht="15">
      <c r="A246" s="72" t="s">
        <v>644</v>
      </c>
      <c r="B246" s="50" t="s">
        <v>525</v>
      </c>
      <c r="C246" s="94" t="s">
        <v>786</v>
      </c>
      <c r="D246" s="30" t="s">
        <v>25</v>
      </c>
      <c r="E246" s="31">
        <v>1</v>
      </c>
      <c r="F246" s="43"/>
      <c r="G246" s="43">
        <f t="shared" si="17"/>
        <v>0</v>
      </c>
    </row>
    <row r="247" spans="1:7" ht="15">
      <c r="A247" s="72" t="s">
        <v>645</v>
      </c>
      <c r="B247" s="50" t="s">
        <v>526</v>
      </c>
      <c r="C247" s="5" t="s">
        <v>527</v>
      </c>
      <c r="D247" s="30" t="s">
        <v>25</v>
      </c>
      <c r="E247" s="31">
        <v>2</v>
      </c>
      <c r="F247" s="43"/>
      <c r="G247" s="43">
        <f t="shared" si="17"/>
        <v>0</v>
      </c>
    </row>
    <row r="248" spans="1:7" ht="30">
      <c r="A248" s="72" t="s">
        <v>646</v>
      </c>
      <c r="B248" s="50" t="s">
        <v>528</v>
      </c>
      <c r="C248" s="5" t="s">
        <v>529</v>
      </c>
      <c r="D248" s="30" t="s">
        <v>25</v>
      </c>
      <c r="E248" s="31">
        <v>2</v>
      </c>
      <c r="F248" s="43"/>
      <c r="G248" s="43">
        <f t="shared" si="17"/>
        <v>0</v>
      </c>
    </row>
    <row r="249" spans="1:7" ht="45">
      <c r="A249" s="72" t="s">
        <v>647</v>
      </c>
      <c r="B249" s="50" t="s">
        <v>530</v>
      </c>
      <c r="C249" s="5" t="s">
        <v>531</v>
      </c>
      <c r="D249" s="30" t="s">
        <v>25</v>
      </c>
      <c r="E249" s="31">
        <v>2</v>
      </c>
      <c r="F249" s="43"/>
      <c r="G249" s="43">
        <f t="shared" si="17"/>
        <v>0</v>
      </c>
    </row>
    <row r="250" spans="1:7" ht="15">
      <c r="A250" s="95" t="s">
        <v>793</v>
      </c>
      <c r="B250" s="57" t="s">
        <v>794</v>
      </c>
      <c r="C250" s="58"/>
      <c r="D250" s="95"/>
      <c r="E250" s="34"/>
      <c r="F250" s="34"/>
      <c r="G250" s="34">
        <f>SUM(G251:G253)</f>
        <v>0</v>
      </c>
    </row>
    <row r="251" spans="1:7" ht="60">
      <c r="A251" s="102" t="s">
        <v>795</v>
      </c>
      <c r="B251" s="103" t="s">
        <v>38</v>
      </c>
      <c r="C251" s="105" t="s">
        <v>798</v>
      </c>
      <c r="D251" s="102" t="s">
        <v>21</v>
      </c>
      <c r="E251" s="102">
        <v>1</v>
      </c>
      <c r="F251" s="102"/>
      <c r="G251" s="43">
        <f t="shared" si="17"/>
        <v>0</v>
      </c>
    </row>
    <row r="252" spans="1:7" ht="15">
      <c r="A252" s="102" t="s">
        <v>796</v>
      </c>
      <c r="B252" s="103" t="s">
        <v>38</v>
      </c>
      <c r="C252" s="103" t="s">
        <v>797</v>
      </c>
      <c r="D252" s="102" t="s">
        <v>21</v>
      </c>
      <c r="E252" s="102">
        <v>1</v>
      </c>
      <c r="F252" s="102"/>
      <c r="G252" s="104">
        <f t="shared" si="17"/>
        <v>0</v>
      </c>
    </row>
    <row r="253" spans="1:7" ht="25.5" customHeight="1">
      <c r="A253" s="102" t="s">
        <v>846</v>
      </c>
      <c r="B253" s="103" t="s">
        <v>38</v>
      </c>
      <c r="C253" s="105" t="s">
        <v>847</v>
      </c>
      <c r="D253" s="102" t="s">
        <v>21</v>
      </c>
      <c r="E253" s="102">
        <v>1</v>
      </c>
      <c r="F253" s="102"/>
      <c r="G253" s="104">
        <f t="shared" si="17"/>
        <v>0</v>
      </c>
    </row>
    <row r="254" spans="1:7" ht="15">
      <c r="A254" s="147"/>
      <c r="B254" s="148"/>
      <c r="C254" s="149"/>
      <c r="D254" s="158" t="s">
        <v>549</v>
      </c>
      <c r="E254" s="158"/>
      <c r="F254" s="158"/>
      <c r="G254" s="34">
        <f>SUM(G250,G237,G225,G205,G183,G179,G173)</f>
        <v>0</v>
      </c>
    </row>
    <row r="255" spans="1:7" ht="15.75">
      <c r="A255" s="146"/>
      <c r="B255" s="146"/>
      <c r="C255" s="146"/>
      <c r="D255" s="155" t="s">
        <v>134</v>
      </c>
      <c r="E255" s="156"/>
      <c r="F255" s="157"/>
      <c r="G255" s="59">
        <f>SUM(G254,G163,G108)</f>
        <v>0</v>
      </c>
    </row>
    <row r="256" spans="1:7" ht="15.75">
      <c r="A256" s="146"/>
      <c r="B256" s="146"/>
      <c r="C256" s="146"/>
      <c r="D256" s="155" t="s">
        <v>135</v>
      </c>
      <c r="E256" s="156"/>
      <c r="F256" s="157"/>
      <c r="G256" s="59">
        <f>G255*23%</f>
        <v>0</v>
      </c>
    </row>
    <row r="257" spans="1:7" ht="15.75">
      <c r="A257" s="146"/>
      <c r="B257" s="146"/>
      <c r="C257" s="146"/>
      <c r="D257" s="155" t="s">
        <v>136</v>
      </c>
      <c r="E257" s="156"/>
      <c r="F257" s="157"/>
      <c r="G257" s="59">
        <f>G255+G256</f>
        <v>0</v>
      </c>
    </row>
    <row r="259" spans="1:7" ht="15">
      <c r="A259" s="32"/>
      <c r="B259" s="32"/>
      <c r="D259" s="32"/>
      <c r="E259" s="153" t="s">
        <v>817</v>
      </c>
      <c r="F259" s="153"/>
      <c r="G259" s="32"/>
    </row>
    <row r="260" spans="1:7" ht="34.5" customHeight="1">
      <c r="A260" s="32"/>
      <c r="B260" s="32"/>
      <c r="D260" s="32"/>
      <c r="E260" s="154" t="s">
        <v>818</v>
      </c>
      <c r="F260" s="154"/>
      <c r="G260" s="32"/>
    </row>
    <row r="261" spans="1:7">
      <c r="A261" s="32"/>
      <c r="B261" s="32"/>
      <c r="D261" s="32"/>
      <c r="E261" s="32"/>
      <c r="F261" s="32"/>
      <c r="G261" s="32"/>
    </row>
    <row r="262" spans="1:7">
      <c r="A262" s="32"/>
      <c r="B262" s="32"/>
      <c r="D262" s="32"/>
      <c r="E262" s="32"/>
      <c r="F262" s="32"/>
      <c r="G262" s="32"/>
    </row>
    <row r="263" spans="1:7">
      <c r="A263" s="32"/>
      <c r="B263" s="32"/>
      <c r="D263" s="32"/>
      <c r="E263" s="32"/>
      <c r="F263" s="32"/>
      <c r="G263" s="32"/>
    </row>
    <row r="264" spans="1:7">
      <c r="A264" s="32"/>
      <c r="B264" s="32"/>
      <c r="D264" s="32"/>
      <c r="E264" s="32"/>
      <c r="F264" s="32"/>
      <c r="G264" s="32"/>
    </row>
    <row r="265" spans="1:7">
      <c r="A265" s="32"/>
      <c r="B265" s="32"/>
      <c r="D265" s="32"/>
      <c r="E265" s="32"/>
      <c r="F265" s="32"/>
      <c r="G265" s="32"/>
    </row>
    <row r="266" spans="1:7">
      <c r="A266" s="32"/>
      <c r="B266" s="32"/>
      <c r="D266" s="32"/>
      <c r="E266" s="32"/>
      <c r="F266" s="32"/>
      <c r="G266" s="32"/>
    </row>
    <row r="267" spans="1:7">
      <c r="A267" s="32"/>
      <c r="B267" s="32"/>
      <c r="D267" s="32"/>
      <c r="E267" s="32"/>
      <c r="F267" s="32"/>
      <c r="G267" s="32"/>
    </row>
    <row r="268" spans="1:7">
      <c r="A268" s="32"/>
      <c r="B268" s="32"/>
      <c r="D268" s="32"/>
      <c r="E268" s="32"/>
      <c r="F268" s="32"/>
      <c r="G268" s="32"/>
    </row>
    <row r="269" spans="1:7">
      <c r="A269" s="32"/>
      <c r="B269" s="32"/>
      <c r="D269" s="32"/>
      <c r="E269" s="32"/>
      <c r="F269" s="32"/>
      <c r="G269" s="32"/>
    </row>
    <row r="270" spans="1:7">
      <c r="A270" s="32"/>
      <c r="B270" s="32"/>
      <c r="D270" s="32"/>
      <c r="E270" s="32"/>
      <c r="F270" s="32"/>
      <c r="G270" s="32"/>
    </row>
    <row r="271" spans="1:7">
      <c r="A271" s="32"/>
      <c r="B271" s="32"/>
      <c r="D271" s="32"/>
      <c r="E271" s="32"/>
      <c r="F271" s="32"/>
      <c r="G271" s="32"/>
    </row>
    <row r="272" spans="1:7">
      <c r="A272" s="32"/>
      <c r="B272" s="32"/>
      <c r="D272" s="32"/>
      <c r="E272" s="32"/>
      <c r="F272" s="32"/>
      <c r="G272" s="32"/>
    </row>
    <row r="273" spans="1:7">
      <c r="A273" s="32"/>
      <c r="B273" s="32"/>
      <c r="D273" s="32"/>
      <c r="E273" s="32"/>
      <c r="F273" s="32"/>
      <c r="G273" s="32"/>
    </row>
    <row r="274" spans="1:7">
      <c r="A274" s="32"/>
      <c r="B274" s="32"/>
      <c r="D274" s="32"/>
      <c r="E274" s="32"/>
      <c r="F274" s="32"/>
      <c r="G274" s="32"/>
    </row>
    <row r="275" spans="1:7">
      <c r="A275" s="32"/>
      <c r="B275" s="32"/>
      <c r="D275" s="32"/>
      <c r="E275" s="32"/>
      <c r="F275" s="32"/>
      <c r="G275" s="32"/>
    </row>
    <row r="276" spans="1:7">
      <c r="A276" s="32"/>
      <c r="B276" s="32"/>
      <c r="D276" s="32"/>
      <c r="E276" s="32"/>
      <c r="F276" s="32"/>
      <c r="G276" s="32"/>
    </row>
    <row r="277" spans="1:7">
      <c r="A277" s="32"/>
      <c r="B277" s="32"/>
      <c r="D277" s="32"/>
      <c r="E277" s="32"/>
      <c r="F277" s="32"/>
      <c r="G277" s="32"/>
    </row>
    <row r="278" spans="1:7">
      <c r="A278" s="32"/>
      <c r="B278" s="32"/>
      <c r="D278" s="32"/>
      <c r="E278" s="32"/>
      <c r="F278" s="32"/>
      <c r="G278" s="32"/>
    </row>
    <row r="279" spans="1:7">
      <c r="A279" s="32"/>
      <c r="B279" s="32"/>
      <c r="D279" s="32"/>
      <c r="E279" s="32"/>
      <c r="F279" s="32"/>
      <c r="G279" s="32"/>
    </row>
    <row r="280" spans="1:7">
      <c r="A280" s="32"/>
      <c r="B280" s="32"/>
      <c r="D280" s="32"/>
      <c r="E280" s="32"/>
      <c r="F280" s="32"/>
      <c r="G280" s="32"/>
    </row>
    <row r="281" spans="1:7">
      <c r="A281" s="32"/>
      <c r="B281" s="32"/>
      <c r="D281" s="32"/>
      <c r="E281" s="32"/>
      <c r="F281" s="32"/>
      <c r="G281" s="32"/>
    </row>
    <row r="282" spans="1:7">
      <c r="A282" s="32"/>
      <c r="B282" s="32"/>
      <c r="D282" s="32"/>
      <c r="E282" s="32"/>
      <c r="F282" s="32"/>
      <c r="G282" s="32"/>
    </row>
  </sheetData>
  <mergeCells count="25">
    <mergeCell ref="B95:C95"/>
    <mergeCell ref="B96:C96"/>
    <mergeCell ref="B99:C99"/>
    <mergeCell ref="D108:F108"/>
    <mergeCell ref="A255:C257"/>
    <mergeCell ref="A254:C254"/>
    <mergeCell ref="A163:C163"/>
    <mergeCell ref="E259:F259"/>
    <mergeCell ref="E260:F260"/>
    <mergeCell ref="D255:F255"/>
    <mergeCell ref="D256:F256"/>
    <mergeCell ref="D257:F257"/>
    <mergeCell ref="D254:F254"/>
    <mergeCell ref="D163:F163"/>
    <mergeCell ref="D171:F171"/>
    <mergeCell ref="B57:C57"/>
    <mergeCell ref="B65:C65"/>
    <mergeCell ref="B70:C70"/>
    <mergeCell ref="B45:C45"/>
    <mergeCell ref="B4:C4"/>
    <mergeCell ref="B5:C5"/>
    <mergeCell ref="B21:C21"/>
    <mergeCell ref="B38:C38"/>
    <mergeCell ref="B39:C39"/>
    <mergeCell ref="B29:C29"/>
  </mergeCells>
  <printOptions horizontalCentered="1"/>
  <pageMargins left="0.15748031496062992" right="0.15748031496062992" top="0.6692913385826772" bottom="0.35433070866141736" header="0.15748031496062992" footer="0.15748031496062992"/>
  <pageSetup paperSize="9" orientation="landscape" r:id="rId1"/>
  <headerFooter>
    <oddHeader>&amp;LNr Sprawy: BZPiFZ.27.22. 2017&amp;CKosztorys ofertowy 
Przebudowa budynku świetlicy&amp;RZał. nr 8 do SIWZ</oddHeader>
    <oddFooter>&amp;L&amp;D&amp;R&amp;P/&amp;N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5"/>
  <sheetViews>
    <sheetView view="pageBreakPreview" topLeftCell="A118" zoomScaleNormal="100" zoomScaleSheetLayoutView="100" workbookViewId="0">
      <selection activeCell="A95" sqref="A95:E95"/>
    </sheetView>
  </sheetViews>
  <sheetFormatPr defaultRowHeight="15"/>
  <cols>
    <col min="1" max="1" width="9" style="26"/>
    <col min="2" max="2" width="15.25" style="3" customWidth="1"/>
    <col min="3" max="3" width="46.625" style="3" customWidth="1"/>
    <col min="4" max="4" width="7.75" style="27" customWidth="1"/>
    <col min="5" max="5" width="10.875" style="28" customWidth="1"/>
    <col min="6" max="6" width="11.5" style="29" bestFit="1" customWidth="1"/>
    <col min="7" max="7" width="12.75" style="49" customWidth="1"/>
    <col min="8" max="16384" width="9" style="3"/>
  </cols>
  <sheetData>
    <row r="1" spans="1:7">
      <c r="A1" s="101" t="s">
        <v>792</v>
      </c>
    </row>
    <row r="2" spans="1:7">
      <c r="A2" s="3"/>
    </row>
    <row r="3" spans="1:7" ht="32.25" customHeight="1">
      <c r="A3" s="1" t="s">
        <v>0</v>
      </c>
      <c r="B3" s="1" t="s">
        <v>1</v>
      </c>
      <c r="C3" s="1" t="s">
        <v>2</v>
      </c>
      <c r="D3" s="1" t="s">
        <v>3</v>
      </c>
      <c r="E3" s="2" t="s">
        <v>4</v>
      </c>
      <c r="F3" s="2" t="s">
        <v>5</v>
      </c>
      <c r="G3" s="2" t="s">
        <v>6</v>
      </c>
    </row>
    <row r="4" spans="1:7" ht="22.5" customHeight="1">
      <c r="A4" s="159" t="s">
        <v>552</v>
      </c>
      <c r="B4" s="160"/>
      <c r="C4" s="160"/>
      <c r="D4" s="160"/>
      <c r="E4" s="160"/>
      <c r="F4" s="76"/>
      <c r="G4" s="77"/>
    </row>
    <row r="5" spans="1:7">
      <c r="A5" s="61" t="s">
        <v>350</v>
      </c>
      <c r="B5" s="61" t="s">
        <v>7</v>
      </c>
      <c r="C5" s="61"/>
      <c r="D5" s="61"/>
      <c r="E5" s="62"/>
      <c r="F5" s="63"/>
      <c r="G5" s="64">
        <f>SUM(G6:G6)</f>
        <v>0</v>
      </c>
    </row>
    <row r="6" spans="1:7" ht="30">
      <c r="A6" s="4" t="s">
        <v>139</v>
      </c>
      <c r="B6" s="5" t="s">
        <v>8</v>
      </c>
      <c r="C6" s="70" t="s">
        <v>569</v>
      </c>
      <c r="D6" s="4" t="s">
        <v>9</v>
      </c>
      <c r="E6" s="6">
        <v>338.33</v>
      </c>
      <c r="F6" s="7"/>
      <c r="G6" s="44">
        <f>E6*F6</f>
        <v>0</v>
      </c>
    </row>
    <row r="7" spans="1:7" ht="20.25" customHeight="1">
      <c r="A7" s="61" t="s">
        <v>351</v>
      </c>
      <c r="B7" s="65" t="s">
        <v>10</v>
      </c>
      <c r="C7" s="65"/>
      <c r="D7" s="61"/>
      <c r="E7" s="62"/>
      <c r="F7" s="63"/>
      <c r="G7" s="66">
        <f>SUM(G8:G11,G12:G24)</f>
        <v>0</v>
      </c>
    </row>
    <row r="8" spans="1:7" ht="30">
      <c r="A8" s="4" t="s">
        <v>199</v>
      </c>
      <c r="B8" s="70" t="s">
        <v>570</v>
      </c>
      <c r="C8" s="70" t="s">
        <v>571</v>
      </c>
      <c r="D8" s="4" t="s">
        <v>9</v>
      </c>
      <c r="E8" s="6">
        <v>286</v>
      </c>
      <c r="F8" s="7"/>
      <c r="G8" s="44">
        <f t="shared" ref="G8:G63" si="0">E8*F8</f>
        <v>0</v>
      </c>
    </row>
    <row r="9" spans="1:7" ht="51.75" customHeight="1">
      <c r="A9" s="71" t="s">
        <v>208</v>
      </c>
      <c r="B9" s="5" t="s">
        <v>11</v>
      </c>
      <c r="C9" s="5" t="s">
        <v>12</v>
      </c>
      <c r="D9" s="4" t="s">
        <v>9</v>
      </c>
      <c r="E9" s="6">
        <v>38.770000000000003</v>
      </c>
      <c r="F9" s="7"/>
      <c r="G9" s="44">
        <f t="shared" si="0"/>
        <v>0</v>
      </c>
    </row>
    <row r="10" spans="1:7" ht="21.75" customHeight="1">
      <c r="A10" s="71" t="s">
        <v>223</v>
      </c>
      <c r="B10" s="5" t="s">
        <v>13</v>
      </c>
      <c r="C10" s="5" t="s">
        <v>14</v>
      </c>
      <c r="D10" s="4" t="s">
        <v>15</v>
      </c>
      <c r="E10" s="6">
        <v>2</v>
      </c>
      <c r="F10" s="7"/>
      <c r="G10" s="44">
        <f t="shared" si="0"/>
        <v>0</v>
      </c>
    </row>
    <row r="11" spans="1:7" ht="30">
      <c r="A11" s="71" t="s">
        <v>229</v>
      </c>
      <c r="B11" s="11" t="s">
        <v>16</v>
      </c>
      <c r="C11" s="11" t="s">
        <v>17</v>
      </c>
      <c r="D11" s="12" t="s">
        <v>18</v>
      </c>
      <c r="E11" s="13">
        <v>8.74</v>
      </c>
      <c r="F11" s="14"/>
      <c r="G11" s="46">
        <f>E11*F11</f>
        <v>0</v>
      </c>
    </row>
    <row r="12" spans="1:7" ht="32.25" customHeight="1">
      <c r="A12" s="71" t="s">
        <v>231</v>
      </c>
      <c r="B12" s="5" t="s">
        <v>19</v>
      </c>
      <c r="C12" s="5" t="s">
        <v>20</v>
      </c>
      <c r="D12" s="4" t="s">
        <v>18</v>
      </c>
      <c r="E12" s="6">
        <f>SUM([1]okna!C3:C10,[1]okna!C6,[1]okna!C3,[1]okna!C8)/100</f>
        <v>14.2</v>
      </c>
      <c r="F12" s="7"/>
      <c r="G12" s="44">
        <f t="shared" si="0"/>
        <v>0</v>
      </c>
    </row>
    <row r="13" spans="1:7" ht="49.5" customHeight="1">
      <c r="A13" s="71" t="s">
        <v>358</v>
      </c>
      <c r="B13" s="5" t="s">
        <v>19</v>
      </c>
      <c r="C13" s="70" t="s">
        <v>572</v>
      </c>
      <c r="D13" s="4" t="s">
        <v>21</v>
      </c>
      <c r="E13" s="6">
        <v>1</v>
      </c>
      <c r="F13" s="7"/>
      <c r="G13" s="44">
        <f t="shared" si="0"/>
        <v>0</v>
      </c>
    </row>
    <row r="14" spans="1:7" ht="30">
      <c r="A14" s="71" t="s">
        <v>405</v>
      </c>
      <c r="B14" s="5" t="s">
        <v>23</v>
      </c>
      <c r="C14" s="5" t="s">
        <v>24</v>
      </c>
      <c r="D14" s="4" t="s">
        <v>25</v>
      </c>
      <c r="E14" s="6">
        <v>3</v>
      </c>
      <c r="F14" s="7"/>
      <c r="G14" s="44">
        <f t="shared" si="0"/>
        <v>0</v>
      </c>
    </row>
    <row r="15" spans="1:7" ht="30">
      <c r="A15" s="71" t="s">
        <v>406</v>
      </c>
      <c r="B15" s="5" t="s">
        <v>26</v>
      </c>
      <c r="C15" s="5" t="s">
        <v>27</v>
      </c>
      <c r="D15" s="4" t="s">
        <v>25</v>
      </c>
      <c r="E15" s="6">
        <v>5</v>
      </c>
      <c r="F15" s="7"/>
      <c r="G15" s="44">
        <f t="shared" si="0"/>
        <v>0</v>
      </c>
    </row>
    <row r="16" spans="1:7" ht="30">
      <c r="A16" s="71" t="s">
        <v>407</v>
      </c>
      <c r="B16" s="5" t="s">
        <v>28</v>
      </c>
      <c r="C16" s="5" t="s">
        <v>29</v>
      </c>
      <c r="D16" s="4" t="s">
        <v>9</v>
      </c>
      <c r="E16" s="6">
        <v>22.73</v>
      </c>
      <c r="F16" s="7"/>
      <c r="G16" s="44">
        <f t="shared" si="0"/>
        <v>0</v>
      </c>
    </row>
    <row r="17" spans="1:7" ht="45">
      <c r="A17" s="71" t="s">
        <v>408</v>
      </c>
      <c r="B17" s="5" t="s">
        <v>30</v>
      </c>
      <c r="C17" s="70" t="s">
        <v>573</v>
      </c>
      <c r="D17" s="4" t="s">
        <v>18</v>
      </c>
      <c r="E17" s="6">
        <v>45</v>
      </c>
      <c r="F17" s="7"/>
      <c r="G17" s="44">
        <f t="shared" si="0"/>
        <v>0</v>
      </c>
    </row>
    <row r="18" spans="1:7" ht="30">
      <c r="A18" s="71" t="s">
        <v>409</v>
      </c>
      <c r="B18" s="5" t="s">
        <v>31</v>
      </c>
      <c r="C18" s="5" t="s">
        <v>32</v>
      </c>
      <c r="D18" s="4" t="s">
        <v>25</v>
      </c>
      <c r="E18" s="6">
        <v>3</v>
      </c>
      <c r="F18" s="7"/>
      <c r="G18" s="44">
        <f t="shared" si="0"/>
        <v>0</v>
      </c>
    </row>
    <row r="19" spans="1:7" ht="30">
      <c r="A19" s="71" t="s">
        <v>410</v>
      </c>
      <c r="B19" s="5" t="s">
        <v>33</v>
      </c>
      <c r="C19" s="5" t="s">
        <v>34</v>
      </c>
      <c r="D19" s="4" t="s">
        <v>25</v>
      </c>
      <c r="E19" s="6">
        <v>5</v>
      </c>
      <c r="F19" s="7"/>
      <c r="G19" s="44">
        <f t="shared" si="0"/>
        <v>0</v>
      </c>
    </row>
    <row r="20" spans="1:7" ht="30">
      <c r="A20" s="71" t="s">
        <v>411</v>
      </c>
      <c r="B20" s="5" t="s">
        <v>35</v>
      </c>
      <c r="C20" s="5" t="s">
        <v>36</v>
      </c>
      <c r="D20" s="4" t="s">
        <v>9</v>
      </c>
      <c r="E20" s="6">
        <v>22.73</v>
      </c>
      <c r="F20" s="7"/>
      <c r="G20" s="44">
        <f t="shared" si="0"/>
        <v>0</v>
      </c>
    </row>
    <row r="21" spans="1:7" ht="30">
      <c r="A21" s="71" t="s">
        <v>412</v>
      </c>
      <c r="B21" s="5" t="s">
        <v>28</v>
      </c>
      <c r="C21" s="5" t="s">
        <v>37</v>
      </c>
      <c r="D21" s="4" t="s">
        <v>9</v>
      </c>
      <c r="E21" s="6">
        <v>2.2799999999999998</v>
      </c>
      <c r="F21" s="7"/>
      <c r="G21" s="44">
        <f t="shared" si="0"/>
        <v>0</v>
      </c>
    </row>
    <row r="22" spans="1:7" ht="30">
      <c r="A22" s="71" t="s">
        <v>413</v>
      </c>
      <c r="B22" s="70" t="s">
        <v>574</v>
      </c>
      <c r="C22" s="5" t="s">
        <v>39</v>
      </c>
      <c r="D22" s="4" t="s">
        <v>40</v>
      </c>
      <c r="E22" s="6">
        <v>7.6</v>
      </c>
      <c r="F22" s="7"/>
      <c r="G22" s="44">
        <f>E22*F22</f>
        <v>0</v>
      </c>
    </row>
    <row r="23" spans="1:7" ht="30">
      <c r="A23" s="71" t="s">
        <v>414</v>
      </c>
      <c r="B23" s="5" t="s">
        <v>13</v>
      </c>
      <c r="C23" s="5" t="s">
        <v>41</v>
      </c>
      <c r="D23" s="4" t="s">
        <v>42</v>
      </c>
      <c r="E23" s="6">
        <v>206.08</v>
      </c>
      <c r="F23" s="7"/>
      <c r="G23" s="44">
        <f>E23*F23</f>
        <v>0</v>
      </c>
    </row>
    <row r="24" spans="1:7" ht="30">
      <c r="A24" s="71" t="s">
        <v>415</v>
      </c>
      <c r="B24" s="5" t="s">
        <v>13</v>
      </c>
      <c r="C24" s="5" t="s">
        <v>43</v>
      </c>
      <c r="D24" s="4" t="s">
        <v>44</v>
      </c>
      <c r="E24" s="6">
        <v>6</v>
      </c>
      <c r="F24" s="7"/>
      <c r="G24" s="44">
        <f>E24*F24</f>
        <v>0</v>
      </c>
    </row>
    <row r="25" spans="1:7" ht="23.25" customHeight="1">
      <c r="A25" s="61" t="s">
        <v>352</v>
      </c>
      <c r="B25" s="161" t="s">
        <v>45</v>
      </c>
      <c r="C25" s="161"/>
      <c r="D25" s="61"/>
      <c r="E25" s="62"/>
      <c r="F25" s="63"/>
      <c r="G25" s="66">
        <f>SUM(G26:G31)</f>
        <v>0</v>
      </c>
    </row>
    <row r="26" spans="1:7" ht="41.25" customHeight="1">
      <c r="A26" s="15" t="s">
        <v>270</v>
      </c>
      <c r="B26" s="16" t="s">
        <v>46</v>
      </c>
      <c r="C26" s="16" t="s">
        <v>47</v>
      </c>
      <c r="D26" s="15" t="s">
        <v>40</v>
      </c>
      <c r="E26" s="17">
        <v>3.38</v>
      </c>
      <c r="F26" s="18"/>
      <c r="G26" s="47">
        <f t="shared" ref="G26:G31" si="1">E26*F26</f>
        <v>0</v>
      </c>
    </row>
    <row r="27" spans="1:7" ht="30">
      <c r="A27" s="12" t="s">
        <v>273</v>
      </c>
      <c r="B27" s="11" t="s">
        <v>48</v>
      </c>
      <c r="C27" s="11" t="s">
        <v>49</v>
      </c>
      <c r="D27" s="12" t="s">
        <v>9</v>
      </c>
      <c r="E27" s="13">
        <v>13.5</v>
      </c>
      <c r="F27" s="14"/>
      <c r="G27" s="46">
        <f t="shared" si="1"/>
        <v>0</v>
      </c>
    </row>
    <row r="28" spans="1:7" ht="30">
      <c r="A28" s="15" t="s">
        <v>274</v>
      </c>
      <c r="B28" s="11" t="s">
        <v>13</v>
      </c>
      <c r="C28" s="11" t="s">
        <v>50</v>
      </c>
      <c r="D28" s="12" t="s">
        <v>9</v>
      </c>
      <c r="E28" s="13">
        <f>E27</f>
        <v>13.5</v>
      </c>
      <c r="F28" s="14"/>
      <c r="G28" s="46">
        <f t="shared" si="1"/>
        <v>0</v>
      </c>
    </row>
    <row r="29" spans="1:7">
      <c r="A29" s="12" t="s">
        <v>359</v>
      </c>
      <c r="B29" s="11" t="s">
        <v>13</v>
      </c>
      <c r="C29" s="11" t="s">
        <v>51</v>
      </c>
      <c r="D29" s="12" t="s">
        <v>9</v>
      </c>
      <c r="E29" s="13">
        <f>E27</f>
        <v>13.5</v>
      </c>
      <c r="F29" s="14"/>
      <c r="G29" s="46">
        <f t="shared" si="1"/>
        <v>0</v>
      </c>
    </row>
    <row r="30" spans="1:7" ht="22.5" customHeight="1">
      <c r="A30" s="15" t="s">
        <v>360</v>
      </c>
      <c r="B30" s="11" t="s">
        <v>13</v>
      </c>
      <c r="C30" s="11" t="s">
        <v>52</v>
      </c>
      <c r="D30" s="12" t="s">
        <v>9</v>
      </c>
      <c r="E30" s="13">
        <v>2.0699999999999998</v>
      </c>
      <c r="F30" s="14"/>
      <c r="G30" s="46">
        <f t="shared" si="1"/>
        <v>0</v>
      </c>
    </row>
    <row r="31" spans="1:7" ht="30">
      <c r="A31" s="12" t="s">
        <v>361</v>
      </c>
      <c r="B31" s="11" t="s">
        <v>53</v>
      </c>
      <c r="C31" s="11" t="s">
        <v>54</v>
      </c>
      <c r="D31" s="12" t="s">
        <v>9</v>
      </c>
      <c r="E31" s="13">
        <f>E30</f>
        <v>2.0699999999999998</v>
      </c>
      <c r="F31" s="14"/>
      <c r="G31" s="46">
        <f t="shared" si="1"/>
        <v>0</v>
      </c>
    </row>
    <row r="32" spans="1:7" ht="20.25" customHeight="1">
      <c r="A32" s="61" t="s">
        <v>354</v>
      </c>
      <c r="B32" s="161" t="s">
        <v>55</v>
      </c>
      <c r="C32" s="161"/>
      <c r="D32" s="61"/>
      <c r="E32" s="62"/>
      <c r="F32" s="63"/>
      <c r="G32" s="66">
        <f>SUM(G33:G45)</f>
        <v>0</v>
      </c>
    </row>
    <row r="33" spans="1:16" ht="33.75" customHeight="1">
      <c r="A33" s="4" t="s">
        <v>372</v>
      </c>
      <c r="B33" s="5" t="s">
        <v>13</v>
      </c>
      <c r="C33" s="5" t="s">
        <v>56</v>
      </c>
      <c r="D33" s="4" t="s">
        <v>18</v>
      </c>
      <c r="E33" s="6">
        <v>2.2999999999999998</v>
      </c>
      <c r="F33" s="7"/>
      <c r="G33" s="44">
        <f t="shared" si="0"/>
        <v>0</v>
      </c>
      <c r="P33" s="19"/>
    </row>
    <row r="34" spans="1:16" ht="32.25" customHeight="1">
      <c r="A34" s="71" t="s">
        <v>373</v>
      </c>
      <c r="B34" s="5" t="s">
        <v>13</v>
      </c>
      <c r="C34" s="5" t="s">
        <v>57</v>
      </c>
      <c r="D34" s="4" t="s">
        <v>18</v>
      </c>
      <c r="E34" s="6">
        <v>69.3</v>
      </c>
      <c r="F34" s="7"/>
      <c r="G34" s="44">
        <f t="shared" si="0"/>
        <v>0</v>
      </c>
    </row>
    <row r="35" spans="1:16" ht="77.25" customHeight="1">
      <c r="A35" s="67" t="s">
        <v>374</v>
      </c>
      <c r="B35" s="5" t="s">
        <v>13</v>
      </c>
      <c r="C35" s="70" t="s">
        <v>577</v>
      </c>
      <c r="D35" s="4" t="s">
        <v>9</v>
      </c>
      <c r="E35" s="6">
        <f>268.84-(18.57+3.03)*1.2</f>
        <v>242.91999999999996</v>
      </c>
      <c r="F35" s="7"/>
      <c r="G35" s="44">
        <f t="shared" si="0"/>
        <v>0</v>
      </c>
    </row>
    <row r="36" spans="1:16" ht="30">
      <c r="A36" s="71" t="s">
        <v>375</v>
      </c>
      <c r="B36" s="5" t="s">
        <v>58</v>
      </c>
      <c r="C36" s="70" t="s">
        <v>575</v>
      </c>
      <c r="D36" s="4" t="s">
        <v>9</v>
      </c>
      <c r="E36" s="6">
        <v>268.83999999999997</v>
      </c>
      <c r="F36" s="7"/>
      <c r="G36" s="44">
        <f t="shared" si="0"/>
        <v>0</v>
      </c>
    </row>
    <row r="37" spans="1:16" ht="30">
      <c r="A37" s="67" t="s">
        <v>376</v>
      </c>
      <c r="B37" s="5" t="s">
        <v>59</v>
      </c>
      <c r="C37" s="70" t="s">
        <v>576</v>
      </c>
      <c r="D37" s="4" t="s">
        <v>9</v>
      </c>
      <c r="E37" s="6">
        <f>47.52*1.1</f>
        <v>52.272000000000006</v>
      </c>
      <c r="F37" s="7"/>
      <c r="G37" s="44">
        <f t="shared" si="0"/>
        <v>0</v>
      </c>
    </row>
    <row r="38" spans="1:16" ht="21" customHeight="1">
      <c r="A38" s="71" t="s">
        <v>377</v>
      </c>
      <c r="B38" s="5" t="s">
        <v>38</v>
      </c>
      <c r="C38" s="70" t="s">
        <v>578</v>
      </c>
      <c r="D38" s="4" t="s">
        <v>9</v>
      </c>
      <c r="E38" s="6">
        <f>(18.57+3.03)*(1.2+0.5*2)</f>
        <v>47.52000000000001</v>
      </c>
      <c r="F38" s="7"/>
      <c r="G38" s="44">
        <f t="shared" si="0"/>
        <v>0</v>
      </c>
    </row>
    <row r="39" spans="1:16" ht="33" customHeight="1">
      <c r="A39" s="67" t="s">
        <v>378</v>
      </c>
      <c r="B39" s="5" t="s">
        <v>60</v>
      </c>
      <c r="C39" s="70" t="s">
        <v>579</v>
      </c>
      <c r="D39" s="4" t="s">
        <v>18</v>
      </c>
      <c r="E39" s="6">
        <v>10.5</v>
      </c>
      <c r="F39" s="7"/>
      <c r="G39" s="44">
        <f t="shared" si="0"/>
        <v>0</v>
      </c>
    </row>
    <row r="40" spans="1:16" ht="30">
      <c r="A40" s="71" t="s">
        <v>379</v>
      </c>
      <c r="B40" s="5" t="s">
        <v>61</v>
      </c>
      <c r="C40" s="70" t="s">
        <v>580</v>
      </c>
      <c r="D40" s="4" t="s">
        <v>18</v>
      </c>
      <c r="E40" s="6">
        <v>7.8</v>
      </c>
      <c r="F40" s="7"/>
      <c r="G40" s="44">
        <f t="shared" si="0"/>
        <v>0</v>
      </c>
    </row>
    <row r="41" spans="1:16" ht="30">
      <c r="A41" s="67" t="s">
        <v>380</v>
      </c>
      <c r="B41" s="5" t="s">
        <v>62</v>
      </c>
      <c r="C41" s="5" t="s">
        <v>63</v>
      </c>
      <c r="D41" s="4" t="s">
        <v>25</v>
      </c>
      <c r="E41" s="6">
        <v>2</v>
      </c>
      <c r="F41" s="7"/>
      <c r="G41" s="44">
        <f t="shared" si="0"/>
        <v>0</v>
      </c>
    </row>
    <row r="42" spans="1:16" ht="45">
      <c r="A42" s="71" t="s">
        <v>381</v>
      </c>
      <c r="B42" s="5" t="s">
        <v>19</v>
      </c>
      <c r="C42" s="70" t="s">
        <v>581</v>
      </c>
      <c r="D42" s="71" t="s">
        <v>582</v>
      </c>
      <c r="E42" s="6">
        <v>5</v>
      </c>
      <c r="F42" s="7"/>
      <c r="G42" s="44">
        <f t="shared" si="0"/>
        <v>0</v>
      </c>
    </row>
    <row r="43" spans="1:16" ht="30">
      <c r="A43" s="67" t="s">
        <v>382</v>
      </c>
      <c r="B43" s="5" t="s">
        <v>64</v>
      </c>
      <c r="C43" s="5" t="s">
        <v>65</v>
      </c>
      <c r="D43" s="4" t="s">
        <v>9</v>
      </c>
      <c r="E43" s="6">
        <v>30.58</v>
      </c>
      <c r="F43" s="7"/>
      <c r="G43" s="44">
        <f t="shared" si="0"/>
        <v>0</v>
      </c>
    </row>
    <row r="44" spans="1:16" ht="30">
      <c r="A44" s="71" t="s">
        <v>383</v>
      </c>
      <c r="B44" s="11" t="s">
        <v>64</v>
      </c>
      <c r="C44" s="11" t="s">
        <v>66</v>
      </c>
      <c r="D44" s="12" t="s">
        <v>9</v>
      </c>
      <c r="E44" s="13">
        <v>8.19</v>
      </c>
      <c r="F44" s="14"/>
      <c r="G44" s="46">
        <f>E44*F44</f>
        <v>0</v>
      </c>
    </row>
    <row r="45" spans="1:16" ht="24" customHeight="1">
      <c r="A45" s="67" t="s">
        <v>384</v>
      </c>
      <c r="B45" s="11" t="s">
        <v>13</v>
      </c>
      <c r="C45" s="11" t="s">
        <v>67</v>
      </c>
      <c r="D45" s="12" t="s">
        <v>18</v>
      </c>
      <c r="E45" s="13">
        <v>16.399999999999999</v>
      </c>
      <c r="F45" s="14"/>
      <c r="G45" s="46">
        <f>E45*F45</f>
        <v>0</v>
      </c>
    </row>
    <row r="46" spans="1:16" ht="21.75" customHeight="1">
      <c r="A46" s="61" t="s">
        <v>355</v>
      </c>
      <c r="B46" s="161" t="s">
        <v>68</v>
      </c>
      <c r="C46" s="161"/>
      <c r="D46" s="61"/>
      <c r="E46" s="62"/>
      <c r="F46" s="63"/>
      <c r="G46" s="66">
        <f>SUM(G48:G71)</f>
        <v>0</v>
      </c>
    </row>
    <row r="47" spans="1:16" ht="84" customHeight="1">
      <c r="A47" s="85" t="s">
        <v>385</v>
      </c>
      <c r="B47" s="5" t="s">
        <v>141</v>
      </c>
      <c r="C47" s="84" t="s">
        <v>693</v>
      </c>
      <c r="D47" s="30" t="s">
        <v>9</v>
      </c>
      <c r="E47" s="31">
        <v>12.249000000000001</v>
      </c>
      <c r="F47" s="31"/>
      <c r="G47" s="31">
        <f>E47*F47</f>
        <v>0</v>
      </c>
    </row>
    <row r="48" spans="1:16" ht="51.75" customHeight="1">
      <c r="A48" s="85" t="s">
        <v>386</v>
      </c>
      <c r="B48" s="16" t="s">
        <v>69</v>
      </c>
      <c r="C48" s="16" t="s">
        <v>585</v>
      </c>
      <c r="D48" s="15" t="s">
        <v>9</v>
      </c>
      <c r="E48" s="17">
        <f>50%*135.63</f>
        <v>67.814999999999998</v>
      </c>
      <c r="F48" s="18"/>
      <c r="G48" s="48">
        <f>E48*F48</f>
        <v>0</v>
      </c>
    </row>
    <row r="49" spans="1:7" ht="21" customHeight="1">
      <c r="A49" s="85" t="s">
        <v>387</v>
      </c>
      <c r="B49" s="5" t="s">
        <v>70</v>
      </c>
      <c r="C49" s="70" t="s">
        <v>584</v>
      </c>
      <c r="D49" s="4" t="s">
        <v>25</v>
      </c>
      <c r="E49" s="6">
        <v>3</v>
      </c>
      <c r="F49" s="7"/>
      <c r="G49" s="44">
        <f t="shared" si="0"/>
        <v>0</v>
      </c>
    </row>
    <row r="50" spans="1:7" ht="51.75" customHeight="1">
      <c r="A50" s="85" t="s">
        <v>388</v>
      </c>
      <c r="B50" s="5" t="s">
        <v>13</v>
      </c>
      <c r="C50" s="70" t="s">
        <v>583</v>
      </c>
      <c r="D50" s="4" t="s">
        <v>22</v>
      </c>
      <c r="E50" s="6">
        <v>1</v>
      </c>
      <c r="F50" s="7"/>
      <c r="G50" s="44">
        <f t="shared" si="0"/>
        <v>0</v>
      </c>
    </row>
    <row r="51" spans="1:7" ht="52.5" customHeight="1">
      <c r="A51" s="85" t="s">
        <v>389</v>
      </c>
      <c r="B51" s="5" t="s">
        <v>71</v>
      </c>
      <c r="C51" s="70" t="s">
        <v>586</v>
      </c>
      <c r="D51" s="4" t="s">
        <v>9</v>
      </c>
      <c r="E51" s="6">
        <f>50%*135.63</f>
        <v>67.814999999999998</v>
      </c>
      <c r="F51" s="7"/>
      <c r="G51" s="44">
        <f t="shared" si="0"/>
        <v>0</v>
      </c>
    </row>
    <row r="52" spans="1:7">
      <c r="A52" s="85" t="s">
        <v>390</v>
      </c>
      <c r="B52" s="5" t="s">
        <v>72</v>
      </c>
      <c r="C52" s="5" t="s">
        <v>73</v>
      </c>
      <c r="D52" s="4" t="s">
        <v>25</v>
      </c>
      <c r="E52" s="6">
        <v>18</v>
      </c>
      <c r="F52" s="7"/>
      <c r="G52" s="44">
        <f t="shared" si="0"/>
        <v>0</v>
      </c>
    </row>
    <row r="53" spans="1:7" ht="40.5" customHeight="1">
      <c r="A53" s="85" t="s">
        <v>391</v>
      </c>
      <c r="B53" s="5" t="s">
        <v>74</v>
      </c>
      <c r="C53" s="70" t="s">
        <v>587</v>
      </c>
      <c r="D53" s="4" t="s">
        <v>18</v>
      </c>
      <c r="E53" s="6">
        <v>45</v>
      </c>
      <c r="F53" s="7"/>
      <c r="G53" s="44">
        <f t="shared" si="0"/>
        <v>0</v>
      </c>
    </row>
    <row r="54" spans="1:7" ht="39.75" customHeight="1">
      <c r="A54" s="85" t="s">
        <v>392</v>
      </c>
      <c r="B54" s="5" t="s">
        <v>75</v>
      </c>
      <c r="C54" s="5" t="s">
        <v>76</v>
      </c>
      <c r="D54" s="4" t="s">
        <v>9</v>
      </c>
      <c r="E54" s="6">
        <f>351.62-67.82</f>
        <v>283.8</v>
      </c>
      <c r="F54" s="7"/>
      <c r="G54" s="46">
        <f t="shared" si="0"/>
        <v>0</v>
      </c>
    </row>
    <row r="55" spans="1:7" ht="45">
      <c r="A55" s="85" t="s">
        <v>393</v>
      </c>
      <c r="B55" s="5" t="s">
        <v>77</v>
      </c>
      <c r="C55" s="5" t="s">
        <v>78</v>
      </c>
      <c r="D55" s="4" t="s">
        <v>9</v>
      </c>
      <c r="E55" s="6">
        <v>351.62</v>
      </c>
      <c r="F55" s="7"/>
      <c r="G55" s="46">
        <f t="shared" si="0"/>
        <v>0</v>
      </c>
    </row>
    <row r="56" spans="1:7" ht="18.75" customHeight="1">
      <c r="A56" s="85" t="s">
        <v>394</v>
      </c>
      <c r="B56" s="5" t="s">
        <v>79</v>
      </c>
      <c r="C56" s="5" t="s">
        <v>80</v>
      </c>
      <c r="D56" s="4" t="s">
        <v>18</v>
      </c>
      <c r="E56" s="6">
        <v>74.14</v>
      </c>
      <c r="F56" s="7"/>
      <c r="G56" s="46">
        <f t="shared" si="0"/>
        <v>0</v>
      </c>
    </row>
    <row r="57" spans="1:7" ht="30">
      <c r="A57" s="85" t="s">
        <v>395</v>
      </c>
      <c r="B57" s="5" t="s">
        <v>19</v>
      </c>
      <c r="C57" s="5" t="s">
        <v>81</v>
      </c>
      <c r="D57" s="4" t="s">
        <v>18</v>
      </c>
      <c r="E57" s="6">
        <v>425.49</v>
      </c>
      <c r="F57" s="7"/>
      <c r="G57" s="44">
        <f t="shared" si="0"/>
        <v>0</v>
      </c>
    </row>
    <row r="58" spans="1:7" ht="60">
      <c r="A58" s="85" t="s">
        <v>396</v>
      </c>
      <c r="B58" s="5" t="s">
        <v>82</v>
      </c>
      <c r="C58" s="70" t="s">
        <v>588</v>
      </c>
      <c r="D58" s="4" t="s">
        <v>9</v>
      </c>
      <c r="E58" s="6">
        <f>351.62-10.87</f>
        <v>340.75</v>
      </c>
      <c r="F58" s="7"/>
      <c r="G58" s="46">
        <f t="shared" si="0"/>
        <v>0</v>
      </c>
    </row>
    <row r="59" spans="1:7" ht="30">
      <c r="A59" s="85" t="s">
        <v>397</v>
      </c>
      <c r="B59" s="5" t="s">
        <v>83</v>
      </c>
      <c r="C59" s="5" t="s">
        <v>84</v>
      </c>
      <c r="D59" s="4" t="s">
        <v>9</v>
      </c>
      <c r="E59" s="6">
        <v>10.87</v>
      </c>
      <c r="F59" s="7"/>
      <c r="G59" s="44">
        <f t="shared" si="0"/>
        <v>0</v>
      </c>
    </row>
    <row r="60" spans="1:7" ht="71.25" customHeight="1">
      <c r="A60" s="85" t="s">
        <v>398</v>
      </c>
      <c r="B60" s="5" t="s">
        <v>85</v>
      </c>
      <c r="C60" s="70" t="s">
        <v>589</v>
      </c>
      <c r="D60" s="4" t="s">
        <v>15</v>
      </c>
      <c r="E60" s="6">
        <v>1742.31</v>
      </c>
      <c r="F60" s="7"/>
      <c r="G60" s="46">
        <f t="shared" si="0"/>
        <v>0</v>
      </c>
    </row>
    <row r="61" spans="1:7" ht="45">
      <c r="A61" s="85" t="s">
        <v>416</v>
      </c>
      <c r="B61" s="5" t="s">
        <v>86</v>
      </c>
      <c r="C61" s="5" t="s">
        <v>87</v>
      </c>
      <c r="D61" s="4" t="s">
        <v>88</v>
      </c>
      <c r="E61" s="6">
        <v>100.23</v>
      </c>
      <c r="F61" s="7"/>
      <c r="G61" s="46">
        <f t="shared" si="0"/>
        <v>0</v>
      </c>
    </row>
    <row r="62" spans="1:7" ht="30">
      <c r="A62" s="85" t="s">
        <v>417</v>
      </c>
      <c r="B62" s="5" t="s">
        <v>89</v>
      </c>
      <c r="C62" s="5" t="s">
        <v>90</v>
      </c>
      <c r="D62" s="4" t="s">
        <v>9</v>
      </c>
      <c r="E62" s="6">
        <v>351.62</v>
      </c>
      <c r="F62" s="7"/>
      <c r="G62" s="46">
        <f t="shared" si="0"/>
        <v>0</v>
      </c>
    </row>
    <row r="63" spans="1:7" ht="45">
      <c r="A63" s="85" t="s">
        <v>418</v>
      </c>
      <c r="B63" s="5" t="s">
        <v>89</v>
      </c>
      <c r="C63" s="5" t="s">
        <v>91</v>
      </c>
      <c r="D63" s="4" t="s">
        <v>9</v>
      </c>
      <c r="E63" s="6">
        <v>197.82</v>
      </c>
      <c r="F63" s="7"/>
      <c r="G63" s="46">
        <f t="shared" si="0"/>
        <v>0</v>
      </c>
    </row>
    <row r="64" spans="1:7" ht="45" customHeight="1">
      <c r="A64" s="85" t="s">
        <v>419</v>
      </c>
      <c r="B64" s="5" t="s">
        <v>92</v>
      </c>
      <c r="C64" s="5" t="s">
        <v>93</v>
      </c>
      <c r="D64" s="4" t="s">
        <v>9</v>
      </c>
      <c r="E64" s="6">
        <v>10.87</v>
      </c>
      <c r="F64" s="7"/>
      <c r="G64" s="44">
        <f t="shared" ref="G64:G108" si="2">E64*F64</f>
        <v>0</v>
      </c>
    </row>
    <row r="65" spans="1:7" ht="70.5" customHeight="1">
      <c r="A65" s="85" t="s">
        <v>420</v>
      </c>
      <c r="B65" s="5" t="s">
        <v>94</v>
      </c>
      <c r="C65" s="5" t="s">
        <v>95</v>
      </c>
      <c r="D65" s="4" t="s">
        <v>9</v>
      </c>
      <c r="E65" s="6">
        <v>351.62</v>
      </c>
      <c r="F65" s="7"/>
      <c r="G65" s="46">
        <f t="shared" si="2"/>
        <v>0</v>
      </c>
    </row>
    <row r="66" spans="1:7" ht="58.5" customHeight="1">
      <c r="A66" s="85" t="s">
        <v>421</v>
      </c>
      <c r="B66" s="5" t="s">
        <v>96</v>
      </c>
      <c r="C66" s="5" t="s">
        <v>97</v>
      </c>
      <c r="D66" s="4" t="s">
        <v>9</v>
      </c>
      <c r="E66" s="6">
        <v>10.87</v>
      </c>
      <c r="F66" s="7"/>
      <c r="G66" s="44">
        <f t="shared" si="2"/>
        <v>0</v>
      </c>
    </row>
    <row r="67" spans="1:7" ht="30">
      <c r="A67" s="85" t="s">
        <v>422</v>
      </c>
      <c r="B67" s="5" t="s">
        <v>77</v>
      </c>
      <c r="C67" s="5" t="s">
        <v>98</v>
      </c>
      <c r="D67" s="4" t="s">
        <v>9</v>
      </c>
      <c r="E67" s="6">
        <v>362.49</v>
      </c>
      <c r="F67" s="7"/>
      <c r="G67" s="46">
        <f t="shared" si="2"/>
        <v>0</v>
      </c>
    </row>
    <row r="68" spans="1:7" ht="30">
      <c r="A68" s="85" t="s">
        <v>423</v>
      </c>
      <c r="B68" s="5" t="s">
        <v>99</v>
      </c>
      <c r="C68" s="5" t="s">
        <v>51</v>
      </c>
      <c r="D68" s="4" t="s">
        <v>9</v>
      </c>
      <c r="E68" s="6">
        <v>362.49</v>
      </c>
      <c r="F68" s="7"/>
      <c r="G68" s="46">
        <f t="shared" si="2"/>
        <v>0</v>
      </c>
    </row>
    <row r="69" spans="1:7" ht="30">
      <c r="A69" s="85" t="s">
        <v>424</v>
      </c>
      <c r="B69" s="5" t="s">
        <v>100</v>
      </c>
      <c r="C69" s="5" t="s">
        <v>101</v>
      </c>
      <c r="D69" s="4" t="s">
        <v>9</v>
      </c>
      <c r="E69" s="6">
        <v>24.7</v>
      </c>
      <c r="F69" s="7"/>
      <c r="G69" s="44">
        <f t="shared" si="2"/>
        <v>0</v>
      </c>
    </row>
    <row r="70" spans="1:7" ht="60">
      <c r="A70" s="85" t="s">
        <v>425</v>
      </c>
      <c r="B70" s="5" t="s">
        <v>102</v>
      </c>
      <c r="C70" s="5" t="s">
        <v>103</v>
      </c>
      <c r="D70" s="4" t="s">
        <v>9</v>
      </c>
      <c r="E70" s="6">
        <v>24.7</v>
      </c>
      <c r="F70" s="7"/>
      <c r="G70" s="44">
        <f t="shared" si="2"/>
        <v>0</v>
      </c>
    </row>
    <row r="71" spans="1:7" ht="28.5" customHeight="1">
      <c r="A71" s="85" t="s">
        <v>426</v>
      </c>
      <c r="B71" s="5" t="s">
        <v>104</v>
      </c>
      <c r="C71" s="5" t="s">
        <v>105</v>
      </c>
      <c r="D71" s="4" t="s">
        <v>25</v>
      </c>
      <c r="E71" s="6">
        <v>2</v>
      </c>
      <c r="F71" s="7"/>
      <c r="G71" s="44">
        <f t="shared" si="2"/>
        <v>0</v>
      </c>
    </row>
    <row r="72" spans="1:7" ht="33.75" customHeight="1">
      <c r="A72" s="85" t="s">
        <v>694</v>
      </c>
      <c r="B72" s="70" t="s">
        <v>38</v>
      </c>
      <c r="C72" s="70" t="s">
        <v>590</v>
      </c>
      <c r="D72" s="71" t="s">
        <v>25</v>
      </c>
      <c r="E72" s="6">
        <v>1</v>
      </c>
      <c r="F72" s="7"/>
      <c r="G72" s="44">
        <f t="shared" si="2"/>
        <v>0</v>
      </c>
    </row>
    <row r="73" spans="1:7" ht="20.25" customHeight="1">
      <c r="A73" s="61" t="s">
        <v>356</v>
      </c>
      <c r="B73" s="161" t="s">
        <v>106</v>
      </c>
      <c r="C73" s="161"/>
      <c r="D73" s="61"/>
      <c r="E73" s="62"/>
      <c r="F73" s="63"/>
      <c r="G73" s="66">
        <f>SUM(G75:G89)</f>
        <v>0</v>
      </c>
    </row>
    <row r="74" spans="1:7" ht="30">
      <c r="A74" s="71" t="s">
        <v>399</v>
      </c>
      <c r="B74" s="70" t="s">
        <v>38</v>
      </c>
      <c r="C74" s="70" t="s">
        <v>591</v>
      </c>
      <c r="D74" s="71" t="s">
        <v>25</v>
      </c>
      <c r="E74" s="6">
        <v>15</v>
      </c>
      <c r="F74" s="7"/>
      <c r="G74" s="44"/>
    </row>
    <row r="75" spans="1:7" ht="45">
      <c r="A75" s="71" t="s">
        <v>400</v>
      </c>
      <c r="B75" s="5" t="s">
        <v>107</v>
      </c>
      <c r="C75" s="70" t="s">
        <v>670</v>
      </c>
      <c r="D75" s="71" t="s">
        <v>25</v>
      </c>
      <c r="E75" s="6">
        <v>1</v>
      </c>
      <c r="F75" s="7"/>
      <c r="G75" s="44">
        <f t="shared" si="2"/>
        <v>0</v>
      </c>
    </row>
    <row r="76" spans="1:7" ht="45">
      <c r="A76" s="71" t="s">
        <v>401</v>
      </c>
      <c r="B76" s="71" t="s">
        <v>38</v>
      </c>
      <c r="C76" s="70" t="s">
        <v>671</v>
      </c>
      <c r="D76" s="71" t="s">
        <v>25</v>
      </c>
      <c r="E76" s="6">
        <v>1</v>
      </c>
      <c r="F76" s="7"/>
      <c r="G76" s="44"/>
    </row>
    <row r="77" spans="1:7" ht="45">
      <c r="A77" s="71" t="s">
        <v>402</v>
      </c>
      <c r="B77" s="71" t="s">
        <v>38</v>
      </c>
      <c r="C77" s="70" t="s">
        <v>672</v>
      </c>
      <c r="D77" s="71" t="s">
        <v>25</v>
      </c>
      <c r="E77" s="6">
        <v>1</v>
      </c>
      <c r="F77" s="7"/>
      <c r="G77" s="44"/>
    </row>
    <row r="78" spans="1:7" ht="45">
      <c r="A78" s="71" t="s">
        <v>403</v>
      </c>
      <c r="B78" s="71" t="s">
        <v>38</v>
      </c>
      <c r="C78" s="70" t="s">
        <v>673</v>
      </c>
      <c r="D78" s="71" t="s">
        <v>25</v>
      </c>
      <c r="E78" s="6">
        <v>2</v>
      </c>
      <c r="F78" s="7"/>
      <c r="G78" s="44"/>
    </row>
    <row r="79" spans="1:7" ht="45">
      <c r="A79" s="71" t="s">
        <v>404</v>
      </c>
      <c r="B79" s="71" t="s">
        <v>38</v>
      </c>
      <c r="C79" s="70" t="s">
        <v>674</v>
      </c>
      <c r="D79" s="71" t="s">
        <v>25</v>
      </c>
      <c r="E79" s="6">
        <v>1</v>
      </c>
      <c r="F79" s="7"/>
      <c r="G79" s="44"/>
    </row>
    <row r="80" spans="1:7" ht="45">
      <c r="A80" s="71" t="s">
        <v>427</v>
      </c>
      <c r="B80" s="71" t="s">
        <v>38</v>
      </c>
      <c r="C80" s="70" t="s">
        <v>675</v>
      </c>
      <c r="D80" s="71" t="s">
        <v>25</v>
      </c>
      <c r="E80" s="6">
        <v>1</v>
      </c>
      <c r="F80" s="7"/>
      <c r="G80" s="44"/>
    </row>
    <row r="81" spans="1:7" ht="45">
      <c r="A81" s="71" t="s">
        <v>643</v>
      </c>
      <c r="B81" s="71" t="s">
        <v>38</v>
      </c>
      <c r="C81" s="70" t="s">
        <v>676</v>
      </c>
      <c r="D81" s="71" t="s">
        <v>25</v>
      </c>
      <c r="E81" s="6">
        <v>2</v>
      </c>
      <c r="F81" s="7"/>
      <c r="G81" s="44"/>
    </row>
    <row r="82" spans="1:7" ht="45">
      <c r="A82" s="71" t="s">
        <v>644</v>
      </c>
      <c r="B82" s="71" t="s">
        <v>38</v>
      </c>
      <c r="C82" s="70" t="s">
        <v>677</v>
      </c>
      <c r="D82" s="71" t="s">
        <v>25</v>
      </c>
      <c r="E82" s="6">
        <v>1</v>
      </c>
      <c r="F82" s="7"/>
      <c r="G82" s="44"/>
    </row>
    <row r="83" spans="1:7" ht="45">
      <c r="A83" s="71" t="s">
        <v>645</v>
      </c>
      <c r="B83" s="71" t="s">
        <v>38</v>
      </c>
      <c r="C83" s="70" t="s">
        <v>678</v>
      </c>
      <c r="D83" s="4" t="s">
        <v>9</v>
      </c>
      <c r="E83" s="6">
        <f>3.78+3.78+1.53+1.62+6.125+1.575</f>
        <v>18.41</v>
      </c>
      <c r="F83" s="7"/>
      <c r="G83" s="44">
        <f t="shared" si="2"/>
        <v>0</v>
      </c>
    </row>
    <row r="84" spans="1:7" ht="30">
      <c r="A84" s="71" t="s">
        <v>646</v>
      </c>
      <c r="B84" s="71" t="s">
        <v>38</v>
      </c>
      <c r="C84" s="70" t="s">
        <v>669</v>
      </c>
      <c r="D84" s="71" t="s">
        <v>25</v>
      </c>
      <c r="E84" s="6">
        <v>9</v>
      </c>
      <c r="F84" s="7"/>
      <c r="G84" s="44"/>
    </row>
    <row r="85" spans="1:7" ht="60">
      <c r="A85" s="71" t="s">
        <v>647</v>
      </c>
      <c r="B85" s="5" t="s">
        <v>108</v>
      </c>
      <c r="C85" s="70" t="s">
        <v>686</v>
      </c>
      <c r="D85" s="71" t="s">
        <v>9</v>
      </c>
      <c r="E85" s="6">
        <f>1.25*2.7+1.5*2.75+1.9*2.8</f>
        <v>12.82</v>
      </c>
      <c r="F85" s="7"/>
      <c r="G85" s="44">
        <f t="shared" si="2"/>
        <v>0</v>
      </c>
    </row>
    <row r="86" spans="1:7" ht="75">
      <c r="A86" s="71" t="s">
        <v>679</v>
      </c>
      <c r="B86" s="71" t="s">
        <v>38</v>
      </c>
      <c r="C86" s="70" t="s">
        <v>687</v>
      </c>
      <c r="D86" s="71" t="s">
        <v>25</v>
      </c>
      <c r="E86" s="6">
        <v>1</v>
      </c>
      <c r="F86" s="7"/>
      <c r="G86" s="44"/>
    </row>
    <row r="87" spans="1:7" ht="60">
      <c r="A87" s="71" t="s">
        <v>680</v>
      </c>
      <c r="B87" s="5" t="s">
        <v>109</v>
      </c>
      <c r="C87" s="70" t="s">
        <v>688</v>
      </c>
      <c r="D87" s="4" t="s">
        <v>9</v>
      </c>
      <c r="E87" s="6">
        <v>2.2799999999999998</v>
      </c>
      <c r="F87" s="7"/>
      <c r="G87" s="44">
        <f t="shared" si="2"/>
        <v>0</v>
      </c>
    </row>
    <row r="88" spans="1:7" ht="30">
      <c r="A88" s="71" t="s">
        <v>681</v>
      </c>
      <c r="B88" s="5" t="s">
        <v>19</v>
      </c>
      <c r="C88" s="5" t="s">
        <v>110</v>
      </c>
      <c r="D88" s="4" t="s">
        <v>18</v>
      </c>
      <c r="E88" s="6">
        <f>4.26/0.3</f>
        <v>14.2</v>
      </c>
      <c r="F88" s="7"/>
      <c r="G88" s="44">
        <f t="shared" si="2"/>
        <v>0</v>
      </c>
    </row>
    <row r="89" spans="1:7" ht="30">
      <c r="A89" s="71" t="s">
        <v>682</v>
      </c>
      <c r="B89" s="5" t="s">
        <v>19</v>
      </c>
      <c r="C89" s="84" t="s">
        <v>770</v>
      </c>
      <c r="D89" s="4" t="s">
        <v>18</v>
      </c>
      <c r="E89" s="6">
        <f>4.26/0.3</f>
        <v>14.2</v>
      </c>
      <c r="F89" s="7"/>
      <c r="G89" s="44">
        <f t="shared" si="2"/>
        <v>0</v>
      </c>
    </row>
    <row r="90" spans="1:7" ht="15.75" customHeight="1">
      <c r="A90" s="163" t="s">
        <v>551</v>
      </c>
      <c r="B90" s="164"/>
      <c r="C90" s="164"/>
      <c r="D90" s="164"/>
      <c r="E90" s="164"/>
      <c r="F90" s="165"/>
      <c r="G90" s="68">
        <f>SUM(G73,G46,G32,G25,G7,G5)</f>
        <v>0</v>
      </c>
    </row>
    <row r="91" spans="1:7" ht="20.25" customHeight="1">
      <c r="A91" s="159" t="s">
        <v>567</v>
      </c>
      <c r="B91" s="160"/>
      <c r="C91" s="160"/>
      <c r="D91" s="160"/>
      <c r="E91" s="160"/>
      <c r="F91" s="76"/>
      <c r="G91" s="77"/>
    </row>
    <row r="92" spans="1:7">
      <c r="A92" s="8" t="s">
        <v>350</v>
      </c>
      <c r="B92" s="162" t="s">
        <v>111</v>
      </c>
      <c r="C92" s="162"/>
      <c r="D92" s="8"/>
      <c r="E92" s="9"/>
      <c r="F92" s="10"/>
      <c r="G92" s="45">
        <f>SUM(G93)</f>
        <v>0</v>
      </c>
    </row>
    <row r="93" spans="1:7" ht="60">
      <c r="A93" s="4" t="s">
        <v>139</v>
      </c>
      <c r="B93" s="5" t="s">
        <v>112</v>
      </c>
      <c r="C93" s="20" t="s">
        <v>113</v>
      </c>
      <c r="D93" s="4" t="s">
        <v>18</v>
      </c>
      <c r="E93" s="6">
        <v>273</v>
      </c>
      <c r="F93" s="7"/>
      <c r="G93" s="44">
        <f t="shared" si="2"/>
        <v>0</v>
      </c>
    </row>
    <row r="94" spans="1:7" ht="21" customHeight="1">
      <c r="A94" s="163" t="s">
        <v>566</v>
      </c>
      <c r="B94" s="164"/>
      <c r="C94" s="164"/>
      <c r="D94" s="164"/>
      <c r="E94" s="164"/>
      <c r="F94" s="165"/>
      <c r="G94" s="68">
        <f>SUM(G92)</f>
        <v>0</v>
      </c>
    </row>
    <row r="95" spans="1:7" ht="21" customHeight="1">
      <c r="A95" s="159" t="s">
        <v>357</v>
      </c>
      <c r="B95" s="160"/>
      <c r="C95" s="160"/>
      <c r="D95" s="160"/>
      <c r="E95" s="160"/>
      <c r="F95" s="76"/>
      <c r="G95" s="77"/>
    </row>
    <row r="96" spans="1:7" ht="20.25" customHeight="1">
      <c r="A96" s="61" t="s">
        <v>350</v>
      </c>
      <c r="B96" s="161" t="s">
        <v>114</v>
      </c>
      <c r="C96" s="161"/>
      <c r="D96" s="61"/>
      <c r="E96" s="62"/>
      <c r="F96" s="63"/>
      <c r="G96" s="66">
        <f>SUM(G97:G105)</f>
        <v>0</v>
      </c>
    </row>
    <row r="97" spans="1:7" ht="30">
      <c r="A97" s="4" t="s">
        <v>139</v>
      </c>
      <c r="B97" s="5" t="s">
        <v>115</v>
      </c>
      <c r="C97" s="5" t="s">
        <v>116</v>
      </c>
      <c r="D97" s="4" t="s">
        <v>18</v>
      </c>
      <c r="E97" s="6">
        <v>95</v>
      </c>
      <c r="F97" s="7"/>
      <c r="G97" s="44">
        <f t="shared" si="2"/>
        <v>0</v>
      </c>
    </row>
    <row r="98" spans="1:7" ht="30">
      <c r="A98" s="4" t="s">
        <v>180</v>
      </c>
      <c r="B98" s="5" t="s">
        <v>117</v>
      </c>
      <c r="C98" s="5" t="s">
        <v>118</v>
      </c>
      <c r="D98" s="4" t="s">
        <v>18</v>
      </c>
      <c r="E98" s="6">
        <v>24</v>
      </c>
      <c r="F98" s="7"/>
      <c r="G98" s="44">
        <f t="shared" si="2"/>
        <v>0</v>
      </c>
    </row>
    <row r="99" spans="1:7" ht="30">
      <c r="A99" s="4" t="s">
        <v>533</v>
      </c>
      <c r="B99" s="5" t="s">
        <v>119</v>
      </c>
      <c r="C99" s="5" t="s">
        <v>120</v>
      </c>
      <c r="D99" s="4" t="s">
        <v>18</v>
      </c>
      <c r="E99" s="6">
        <v>95</v>
      </c>
      <c r="F99" s="7"/>
      <c r="G99" s="44">
        <f t="shared" si="2"/>
        <v>0</v>
      </c>
    </row>
    <row r="100" spans="1:7" ht="41.25" customHeight="1">
      <c r="A100" s="4" t="s">
        <v>534</v>
      </c>
      <c r="B100" s="5" t="s">
        <v>121</v>
      </c>
      <c r="C100" s="5" t="s">
        <v>122</v>
      </c>
      <c r="D100" s="4" t="s">
        <v>25</v>
      </c>
      <c r="E100" s="6">
        <v>10</v>
      </c>
      <c r="F100" s="7"/>
      <c r="G100" s="44">
        <f t="shared" si="2"/>
        <v>0</v>
      </c>
    </row>
    <row r="101" spans="1:7" ht="30">
      <c r="A101" s="4" t="s">
        <v>535</v>
      </c>
      <c r="B101" s="5" t="s">
        <v>123</v>
      </c>
      <c r="C101" s="70" t="s">
        <v>592</v>
      </c>
      <c r="D101" s="4" t="s">
        <v>25</v>
      </c>
      <c r="E101" s="6">
        <v>2</v>
      </c>
      <c r="F101" s="7"/>
      <c r="G101" s="44">
        <f t="shared" si="2"/>
        <v>0</v>
      </c>
    </row>
    <row r="102" spans="1:7" ht="30">
      <c r="A102" s="4" t="s">
        <v>536</v>
      </c>
      <c r="B102" s="5" t="s">
        <v>124</v>
      </c>
      <c r="C102" s="5" t="s">
        <v>125</v>
      </c>
      <c r="D102" s="4" t="s">
        <v>25</v>
      </c>
      <c r="E102" s="6">
        <v>4</v>
      </c>
      <c r="F102" s="7"/>
      <c r="G102" s="44">
        <f t="shared" si="2"/>
        <v>0</v>
      </c>
    </row>
    <row r="103" spans="1:7" ht="30">
      <c r="A103" s="4" t="s">
        <v>537</v>
      </c>
      <c r="B103" s="5" t="s">
        <v>126</v>
      </c>
      <c r="C103" s="5" t="s">
        <v>127</v>
      </c>
      <c r="D103" s="4" t="s">
        <v>25</v>
      </c>
      <c r="E103" s="6">
        <v>4</v>
      </c>
      <c r="F103" s="7"/>
      <c r="G103" s="44">
        <f t="shared" si="2"/>
        <v>0</v>
      </c>
    </row>
    <row r="104" spans="1:7" ht="45">
      <c r="A104" s="4" t="s">
        <v>538</v>
      </c>
      <c r="B104" s="5" t="s">
        <v>128</v>
      </c>
      <c r="C104" s="5" t="s">
        <v>129</v>
      </c>
      <c r="D104" s="4" t="s">
        <v>18</v>
      </c>
      <c r="E104" s="6">
        <v>24</v>
      </c>
      <c r="F104" s="7"/>
      <c r="G104" s="44">
        <f t="shared" si="2"/>
        <v>0</v>
      </c>
    </row>
    <row r="105" spans="1:7" ht="30">
      <c r="A105" s="93" t="s">
        <v>788</v>
      </c>
      <c r="B105" s="96" t="s">
        <v>38</v>
      </c>
      <c r="C105" s="96" t="s">
        <v>789</v>
      </c>
      <c r="D105" s="99" t="s">
        <v>21</v>
      </c>
      <c r="E105" s="6">
        <v>1</v>
      </c>
      <c r="F105" s="7"/>
      <c r="G105" s="44">
        <f t="shared" si="2"/>
        <v>0</v>
      </c>
    </row>
    <row r="106" spans="1:7" ht="20.25" customHeight="1">
      <c r="A106" s="61" t="s">
        <v>351</v>
      </c>
      <c r="B106" s="161" t="s">
        <v>130</v>
      </c>
      <c r="C106" s="161"/>
      <c r="D106" s="61"/>
      <c r="E106" s="62"/>
      <c r="F106" s="63"/>
      <c r="G106" s="66">
        <f>SUM(G107:G111)</f>
        <v>0</v>
      </c>
    </row>
    <row r="107" spans="1:7" ht="45">
      <c r="A107" s="4" t="s">
        <v>199</v>
      </c>
      <c r="B107" s="5" t="s">
        <v>131</v>
      </c>
      <c r="C107" s="70" t="s">
        <v>593</v>
      </c>
      <c r="D107" s="4" t="s">
        <v>21</v>
      </c>
      <c r="E107" s="6">
        <v>1</v>
      </c>
      <c r="F107" s="7"/>
      <c r="G107" s="44">
        <f t="shared" si="2"/>
        <v>0</v>
      </c>
    </row>
    <row r="108" spans="1:7" ht="45">
      <c r="A108" s="4" t="s">
        <v>208</v>
      </c>
      <c r="B108" s="5" t="s">
        <v>131</v>
      </c>
      <c r="C108" s="70" t="s">
        <v>594</v>
      </c>
      <c r="D108" s="4" t="s">
        <v>21</v>
      </c>
      <c r="E108" s="6">
        <v>1</v>
      </c>
      <c r="F108" s="7"/>
      <c r="G108" s="44">
        <f t="shared" si="2"/>
        <v>0</v>
      </c>
    </row>
    <row r="109" spans="1:7" ht="60">
      <c r="A109" s="4" t="s">
        <v>223</v>
      </c>
      <c r="B109" s="5" t="s">
        <v>348</v>
      </c>
      <c r="C109" s="70" t="s">
        <v>595</v>
      </c>
      <c r="D109" s="30" t="s">
        <v>18</v>
      </c>
      <c r="E109" s="6">
        <v>15</v>
      </c>
      <c r="F109" s="31"/>
      <c r="G109" s="31">
        <f>E109*F109</f>
        <v>0</v>
      </c>
    </row>
    <row r="110" spans="1:7" ht="45">
      <c r="A110" s="4" t="s">
        <v>229</v>
      </c>
      <c r="B110" s="5" t="s">
        <v>294</v>
      </c>
      <c r="C110" s="5" t="s">
        <v>349</v>
      </c>
      <c r="D110" s="30" t="s">
        <v>25</v>
      </c>
      <c r="E110" s="6">
        <v>2</v>
      </c>
      <c r="F110" s="31"/>
      <c r="G110" s="31">
        <f>E110*F110</f>
        <v>0</v>
      </c>
    </row>
    <row r="111" spans="1:7" ht="19.5" customHeight="1">
      <c r="A111" s="4" t="s">
        <v>231</v>
      </c>
      <c r="B111" s="5" t="s">
        <v>308</v>
      </c>
      <c r="C111" s="5" t="s">
        <v>309</v>
      </c>
      <c r="D111" s="30" t="s">
        <v>310</v>
      </c>
      <c r="E111" s="6">
        <v>1</v>
      </c>
      <c r="F111" s="31"/>
      <c r="G111" s="31">
        <f>E111*F111</f>
        <v>0</v>
      </c>
    </row>
    <row r="112" spans="1:7" ht="21" customHeight="1">
      <c r="A112" s="61" t="s">
        <v>352</v>
      </c>
      <c r="B112" s="161" t="s">
        <v>132</v>
      </c>
      <c r="C112" s="161"/>
      <c r="D112" s="61"/>
      <c r="E112" s="62"/>
      <c r="F112" s="63"/>
      <c r="G112" s="66">
        <f>SUM(G113:G138)</f>
        <v>0</v>
      </c>
    </row>
    <row r="113" spans="1:15" ht="30">
      <c r="A113" s="15" t="s">
        <v>270</v>
      </c>
      <c r="B113" s="5" t="s">
        <v>131</v>
      </c>
      <c r="C113" s="5" t="s">
        <v>133</v>
      </c>
      <c r="D113" s="4" t="s">
        <v>21</v>
      </c>
      <c r="E113" s="6">
        <v>48</v>
      </c>
      <c r="F113" s="7"/>
      <c r="G113" s="44"/>
    </row>
    <row r="114" spans="1:15" ht="21.75" customHeight="1">
      <c r="A114" s="15" t="s">
        <v>273</v>
      </c>
      <c r="B114" s="16" t="s">
        <v>13</v>
      </c>
      <c r="C114" s="16" t="s">
        <v>596</v>
      </c>
      <c r="D114" s="15" t="s">
        <v>25</v>
      </c>
      <c r="E114" s="17">
        <v>6</v>
      </c>
      <c r="F114" s="18"/>
      <c r="G114" s="48"/>
      <c r="H114" s="21"/>
      <c r="I114" s="22"/>
      <c r="J114" s="22"/>
      <c r="K114" s="23"/>
      <c r="L114" s="24"/>
      <c r="M114" s="24"/>
      <c r="N114" s="25"/>
      <c r="O114" s="25"/>
    </row>
    <row r="115" spans="1:15" ht="60">
      <c r="A115" s="15" t="s">
        <v>274</v>
      </c>
      <c r="B115" s="5" t="s">
        <v>301</v>
      </c>
      <c r="C115" s="5" t="s">
        <v>314</v>
      </c>
      <c r="D115" s="30" t="s">
        <v>18</v>
      </c>
      <c r="E115" s="17">
        <v>350</v>
      </c>
      <c r="F115" s="31"/>
      <c r="G115" s="31">
        <f t="shared" ref="G115:G138" si="3">E115*F115</f>
        <v>0</v>
      </c>
    </row>
    <row r="116" spans="1:15" ht="45">
      <c r="A116" s="15" t="s">
        <v>359</v>
      </c>
      <c r="B116" s="5" t="s">
        <v>315</v>
      </c>
      <c r="C116" s="5" t="s">
        <v>316</v>
      </c>
      <c r="D116" s="30" t="s">
        <v>18</v>
      </c>
      <c r="E116" s="17">
        <v>50</v>
      </c>
      <c r="F116" s="31"/>
      <c r="G116" s="31">
        <f t="shared" si="3"/>
        <v>0</v>
      </c>
    </row>
    <row r="117" spans="1:15" ht="60">
      <c r="A117" s="15" t="s">
        <v>360</v>
      </c>
      <c r="B117" s="5" t="s">
        <v>301</v>
      </c>
      <c r="C117" s="5" t="s">
        <v>317</v>
      </c>
      <c r="D117" s="30" t="s">
        <v>18</v>
      </c>
      <c r="E117" s="17">
        <v>180</v>
      </c>
      <c r="F117" s="31"/>
      <c r="G117" s="31">
        <f t="shared" si="3"/>
        <v>0</v>
      </c>
    </row>
    <row r="118" spans="1:15" ht="45">
      <c r="A118" s="15" t="s">
        <v>361</v>
      </c>
      <c r="B118" s="5" t="s">
        <v>315</v>
      </c>
      <c r="C118" s="5" t="s">
        <v>318</v>
      </c>
      <c r="D118" s="30" t="s">
        <v>18</v>
      </c>
      <c r="E118" s="17">
        <v>20</v>
      </c>
      <c r="F118" s="31"/>
      <c r="G118" s="31">
        <f t="shared" si="3"/>
        <v>0</v>
      </c>
    </row>
    <row r="119" spans="1:15" ht="45">
      <c r="A119" s="15" t="s">
        <v>362</v>
      </c>
      <c r="B119" s="5" t="s">
        <v>319</v>
      </c>
      <c r="C119" s="5" t="s">
        <v>320</v>
      </c>
      <c r="D119" s="30" t="s">
        <v>25</v>
      </c>
      <c r="E119" s="17">
        <v>15</v>
      </c>
      <c r="F119" s="31"/>
      <c r="G119" s="31">
        <f t="shared" si="3"/>
        <v>0</v>
      </c>
    </row>
    <row r="120" spans="1:15" ht="30">
      <c r="A120" s="15" t="s">
        <v>363</v>
      </c>
      <c r="B120" s="5" t="s">
        <v>321</v>
      </c>
      <c r="C120" s="5" t="s">
        <v>322</v>
      </c>
      <c r="D120" s="30" t="s">
        <v>25</v>
      </c>
      <c r="E120" s="17">
        <v>15</v>
      </c>
      <c r="F120" s="31"/>
      <c r="G120" s="31">
        <f t="shared" si="3"/>
        <v>0</v>
      </c>
    </row>
    <row r="121" spans="1:15" ht="60">
      <c r="A121" s="15" t="s">
        <v>364</v>
      </c>
      <c r="B121" s="5" t="s">
        <v>323</v>
      </c>
      <c r="C121" s="5" t="s">
        <v>324</v>
      </c>
      <c r="D121" s="30" t="s">
        <v>25</v>
      </c>
      <c r="E121" s="17">
        <v>1</v>
      </c>
      <c r="F121" s="31"/>
      <c r="G121" s="31">
        <f t="shared" si="3"/>
        <v>0</v>
      </c>
    </row>
    <row r="122" spans="1:15" ht="75">
      <c r="A122" s="15" t="s">
        <v>365</v>
      </c>
      <c r="B122" s="5" t="s">
        <v>325</v>
      </c>
      <c r="C122" s="5" t="s">
        <v>326</v>
      </c>
      <c r="D122" s="30" t="s">
        <v>25</v>
      </c>
      <c r="E122" s="17">
        <v>3</v>
      </c>
      <c r="F122" s="31"/>
      <c r="G122" s="31">
        <f t="shared" si="3"/>
        <v>0</v>
      </c>
    </row>
    <row r="123" spans="1:15" ht="60">
      <c r="A123" s="15" t="s">
        <v>366</v>
      </c>
      <c r="B123" s="5" t="s">
        <v>327</v>
      </c>
      <c r="C123" s="5" t="s">
        <v>328</v>
      </c>
      <c r="D123" s="30" t="s">
        <v>25</v>
      </c>
      <c r="E123" s="17">
        <v>10</v>
      </c>
      <c r="F123" s="31"/>
      <c r="G123" s="31">
        <f t="shared" si="3"/>
        <v>0</v>
      </c>
    </row>
    <row r="124" spans="1:15" ht="60">
      <c r="A124" s="15" t="s">
        <v>367</v>
      </c>
      <c r="B124" s="5" t="s">
        <v>327</v>
      </c>
      <c r="C124" s="5" t="s">
        <v>329</v>
      </c>
      <c r="D124" s="30" t="s">
        <v>25</v>
      </c>
      <c r="E124" s="17">
        <v>1</v>
      </c>
      <c r="F124" s="31"/>
      <c r="G124" s="31">
        <f t="shared" si="3"/>
        <v>0</v>
      </c>
    </row>
    <row r="125" spans="1:15" ht="30">
      <c r="A125" s="15" t="s">
        <v>368</v>
      </c>
      <c r="B125" s="5" t="s">
        <v>330</v>
      </c>
      <c r="C125" s="5" t="s">
        <v>331</v>
      </c>
      <c r="D125" s="30" t="s">
        <v>25</v>
      </c>
      <c r="E125" s="17">
        <v>6</v>
      </c>
      <c r="F125" s="31"/>
      <c r="G125" s="31">
        <f t="shared" si="3"/>
        <v>0</v>
      </c>
    </row>
    <row r="126" spans="1:15" ht="60">
      <c r="A126" s="15" t="s">
        <v>369</v>
      </c>
      <c r="B126" s="5" t="s">
        <v>332</v>
      </c>
      <c r="C126" s="5" t="s">
        <v>333</v>
      </c>
      <c r="D126" s="30" t="s">
        <v>25</v>
      </c>
      <c r="E126" s="17">
        <v>4</v>
      </c>
      <c r="F126" s="31"/>
      <c r="G126" s="31">
        <f t="shared" si="3"/>
        <v>0</v>
      </c>
    </row>
    <row r="127" spans="1:15" ht="60">
      <c r="A127" s="15" t="s">
        <v>370</v>
      </c>
      <c r="B127" s="5" t="s">
        <v>332</v>
      </c>
      <c r="C127" s="5" t="s">
        <v>334</v>
      </c>
      <c r="D127" s="30" t="s">
        <v>25</v>
      </c>
      <c r="E127" s="17">
        <v>2</v>
      </c>
      <c r="F127" s="31"/>
      <c r="G127" s="31">
        <f t="shared" si="3"/>
        <v>0</v>
      </c>
    </row>
    <row r="128" spans="1:15" ht="45">
      <c r="A128" s="15" t="s">
        <v>371</v>
      </c>
      <c r="B128" s="5" t="s">
        <v>335</v>
      </c>
      <c r="C128" s="5" t="s">
        <v>336</v>
      </c>
      <c r="D128" s="30" t="s">
        <v>22</v>
      </c>
      <c r="E128" s="17">
        <v>67</v>
      </c>
      <c r="F128" s="31"/>
      <c r="G128" s="31">
        <f t="shared" si="3"/>
        <v>0</v>
      </c>
    </row>
    <row r="129" spans="1:7" ht="60">
      <c r="A129" s="15" t="s">
        <v>539</v>
      </c>
      <c r="B129" s="5" t="s">
        <v>337</v>
      </c>
      <c r="C129" s="70" t="s">
        <v>598</v>
      </c>
      <c r="D129" s="30" t="s">
        <v>25</v>
      </c>
      <c r="E129" s="17">
        <v>13</v>
      </c>
      <c r="F129" s="31"/>
      <c r="G129" s="31">
        <f t="shared" si="3"/>
        <v>0</v>
      </c>
    </row>
    <row r="130" spans="1:7" ht="45">
      <c r="A130" s="15" t="s">
        <v>540</v>
      </c>
      <c r="B130" s="5" t="s">
        <v>338</v>
      </c>
      <c r="C130" s="70" t="s">
        <v>599</v>
      </c>
      <c r="D130" s="30" t="s">
        <v>25</v>
      </c>
      <c r="E130" s="17">
        <v>4</v>
      </c>
      <c r="F130" s="31"/>
      <c r="G130" s="31">
        <f t="shared" si="3"/>
        <v>0</v>
      </c>
    </row>
    <row r="131" spans="1:7" ht="45">
      <c r="A131" s="15" t="s">
        <v>541</v>
      </c>
      <c r="B131" s="5" t="s">
        <v>339</v>
      </c>
      <c r="C131" s="70" t="s">
        <v>597</v>
      </c>
      <c r="D131" s="30" t="s">
        <v>22</v>
      </c>
      <c r="E131" s="17">
        <v>36</v>
      </c>
      <c r="F131" s="31"/>
      <c r="G131" s="31">
        <f t="shared" si="3"/>
        <v>0</v>
      </c>
    </row>
    <row r="132" spans="1:7" ht="75">
      <c r="A132" s="15" t="s">
        <v>542</v>
      </c>
      <c r="B132" s="5" t="s">
        <v>337</v>
      </c>
      <c r="C132" s="70" t="s">
        <v>600</v>
      </c>
      <c r="D132" s="30" t="s">
        <v>25</v>
      </c>
      <c r="E132" s="17">
        <v>2</v>
      </c>
      <c r="F132" s="31"/>
      <c r="G132" s="31">
        <f t="shared" si="3"/>
        <v>0</v>
      </c>
    </row>
    <row r="133" spans="1:7" ht="75">
      <c r="A133" s="15" t="s">
        <v>543</v>
      </c>
      <c r="B133" s="5" t="s">
        <v>337</v>
      </c>
      <c r="C133" s="70" t="s">
        <v>601</v>
      </c>
      <c r="D133" s="30" t="s">
        <v>25</v>
      </c>
      <c r="E133" s="17">
        <v>8</v>
      </c>
      <c r="F133" s="31"/>
      <c r="G133" s="31">
        <f t="shared" si="3"/>
        <v>0</v>
      </c>
    </row>
    <row r="134" spans="1:7" ht="75">
      <c r="A134" s="15" t="s">
        <v>544</v>
      </c>
      <c r="B134" s="5" t="s">
        <v>337</v>
      </c>
      <c r="C134" s="70" t="s">
        <v>602</v>
      </c>
      <c r="D134" s="30" t="s">
        <v>25</v>
      </c>
      <c r="E134" s="17">
        <v>6</v>
      </c>
      <c r="F134" s="31"/>
      <c r="G134" s="31">
        <f t="shared" si="3"/>
        <v>0</v>
      </c>
    </row>
    <row r="135" spans="1:7" ht="105">
      <c r="A135" s="15" t="s">
        <v>545</v>
      </c>
      <c r="B135" s="5" t="s">
        <v>337</v>
      </c>
      <c r="C135" s="70" t="s">
        <v>603</v>
      </c>
      <c r="D135" s="30" t="s">
        <v>25</v>
      </c>
      <c r="E135" s="17">
        <v>2</v>
      </c>
      <c r="F135" s="31"/>
      <c r="G135" s="31">
        <f t="shared" si="3"/>
        <v>0</v>
      </c>
    </row>
    <row r="136" spans="1:7" ht="30">
      <c r="A136" s="15" t="s">
        <v>546</v>
      </c>
      <c r="B136" s="5" t="s">
        <v>340</v>
      </c>
      <c r="C136" s="5" t="s">
        <v>341</v>
      </c>
      <c r="D136" s="30" t="s">
        <v>342</v>
      </c>
      <c r="E136" s="17">
        <v>1</v>
      </c>
      <c r="F136" s="31"/>
      <c r="G136" s="31">
        <f t="shared" si="3"/>
        <v>0</v>
      </c>
    </row>
    <row r="137" spans="1:7" ht="30">
      <c r="A137" s="15" t="s">
        <v>547</v>
      </c>
      <c r="B137" s="5" t="s">
        <v>343</v>
      </c>
      <c r="C137" s="5" t="s">
        <v>344</v>
      </c>
      <c r="D137" s="30" t="s">
        <v>342</v>
      </c>
      <c r="E137" s="17">
        <v>70</v>
      </c>
      <c r="F137" s="31"/>
      <c r="G137" s="31">
        <f t="shared" si="3"/>
        <v>0</v>
      </c>
    </row>
    <row r="138" spans="1:7" ht="30">
      <c r="A138" s="15" t="s">
        <v>548</v>
      </c>
      <c r="B138" s="5" t="s">
        <v>345</v>
      </c>
      <c r="C138" s="5" t="s">
        <v>346</v>
      </c>
      <c r="D138" s="30" t="s">
        <v>347</v>
      </c>
      <c r="E138" s="17">
        <v>5</v>
      </c>
      <c r="F138" s="31"/>
      <c r="G138" s="31">
        <f t="shared" si="3"/>
        <v>0</v>
      </c>
    </row>
    <row r="139" spans="1:7" ht="18.75" customHeight="1">
      <c r="A139" s="168" t="s">
        <v>568</v>
      </c>
      <c r="B139" s="168"/>
      <c r="C139" s="168"/>
      <c r="D139" s="168"/>
      <c r="E139" s="168"/>
      <c r="F139" s="168"/>
      <c r="G139" s="66">
        <f>SUM(G112,G106,G96)</f>
        <v>0</v>
      </c>
    </row>
    <row r="140" spans="1:7">
      <c r="A140" s="167"/>
      <c r="B140" s="167"/>
      <c r="C140" s="167"/>
      <c r="D140" s="166" t="s">
        <v>134</v>
      </c>
      <c r="E140" s="166"/>
      <c r="F140" s="166"/>
      <c r="G140" s="69">
        <f>SUM(G139,G94,G90)</f>
        <v>0</v>
      </c>
    </row>
    <row r="141" spans="1:7">
      <c r="A141" s="167"/>
      <c r="B141" s="167"/>
      <c r="C141" s="167"/>
      <c r="D141" s="166" t="s">
        <v>135</v>
      </c>
      <c r="E141" s="166"/>
      <c r="F141" s="166"/>
      <c r="G141" s="69">
        <f>G140*23%</f>
        <v>0</v>
      </c>
    </row>
    <row r="142" spans="1:7">
      <c r="A142" s="167"/>
      <c r="B142" s="167"/>
      <c r="C142" s="167"/>
      <c r="D142" s="166" t="s">
        <v>136</v>
      </c>
      <c r="E142" s="166"/>
      <c r="F142" s="166"/>
      <c r="G142" s="69">
        <f>G141+G140</f>
        <v>0</v>
      </c>
    </row>
    <row r="144" spans="1:7">
      <c r="E144" s="153" t="s">
        <v>817</v>
      </c>
      <c r="F144" s="153"/>
    </row>
    <row r="145" spans="5:6" ht="27.75" customHeight="1">
      <c r="E145" s="154" t="s">
        <v>818</v>
      </c>
      <c r="F145" s="154"/>
    </row>
  </sheetData>
  <mergeCells count="20">
    <mergeCell ref="B106:C106"/>
    <mergeCell ref="B112:C112"/>
    <mergeCell ref="A95:E95"/>
    <mergeCell ref="E144:F144"/>
    <mergeCell ref="E145:F145"/>
    <mergeCell ref="A4:E4"/>
    <mergeCell ref="B73:C73"/>
    <mergeCell ref="B92:C92"/>
    <mergeCell ref="A90:F90"/>
    <mergeCell ref="D140:F140"/>
    <mergeCell ref="B25:C25"/>
    <mergeCell ref="B32:C32"/>
    <mergeCell ref="B46:C46"/>
    <mergeCell ref="A91:E91"/>
    <mergeCell ref="D141:F141"/>
    <mergeCell ref="D142:F142"/>
    <mergeCell ref="A140:C142"/>
    <mergeCell ref="A94:F94"/>
    <mergeCell ref="A139:F139"/>
    <mergeCell ref="B96:C96"/>
  </mergeCells>
  <printOptions horizontalCentered="1"/>
  <pageMargins left="0.47244094488188981" right="0.27559055118110237" top="0.74803149606299213" bottom="0.39370078740157483" header="0.15748031496062992" footer="0.15748031496062992"/>
  <pageSetup paperSize="9" orientation="landscape" r:id="rId1"/>
  <headerFooter>
    <oddHeader>&amp;LNr Sprawy: BZPiFZ.27.22.2017&amp;CKosztorys Ofertowy
Termomodernizacja&amp;RZał. nr 8 do SIWZ</oddHeader>
    <oddFooter>&amp;L&amp;D&amp;R&amp;P/&amp;N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7</vt:i4>
      </vt:variant>
    </vt:vector>
  </HeadingPairs>
  <TitlesOfParts>
    <vt:vector size="10" baseType="lpstr">
      <vt:lpstr>Opis - str 1</vt:lpstr>
      <vt:lpstr>przebudowa</vt:lpstr>
      <vt:lpstr>termomodernizacja</vt:lpstr>
      <vt:lpstr>'Opis - str 1'!_ftn1</vt:lpstr>
      <vt:lpstr>'Opis - str 1'!_ftnref1</vt:lpstr>
      <vt:lpstr>'Opis - str 1'!Obszar_wydruku</vt:lpstr>
      <vt:lpstr>przebudowa!Obszar_wydruku</vt:lpstr>
      <vt:lpstr>termomodernizacja!Obszar_wydruku</vt:lpstr>
      <vt:lpstr>przebudowa!Tytuły_wydruku</vt:lpstr>
      <vt:lpstr>termomodernizacja!Tytuły_wydruku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2017-11-13T09:25:41Z</cp:lastPrinted>
  <dcterms:created xsi:type="dcterms:W3CDTF">2017-10-29T18:37:18Z</dcterms:created>
  <dcterms:modified xsi:type="dcterms:W3CDTF">2017-11-13T11:47:46Z</dcterms:modified>
</cp:coreProperties>
</file>