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stanczak\Documents\1_RRI\2_BUDOWY REALIZOWANE\1_Świetlice\JAGODKA\PRZETARG\"/>
    </mc:Choice>
  </mc:AlternateContent>
  <bookViews>
    <workbookView xWindow="120" yWindow="45" windowWidth="20400" windowHeight="7995" activeTab="1"/>
  </bookViews>
  <sheets>
    <sheet name="Opis - str 1" sheetId="3" r:id="rId1"/>
    <sheet name="przebudowa" sheetId="2" r:id="rId2"/>
    <sheet name="termomodernizacja" sheetId="1" r:id="rId3"/>
  </sheets>
  <externalReferences>
    <externalReference r:id="rId4"/>
  </externalReferences>
  <definedNames>
    <definedName name="_ftn1" localSheetId="0">'Opis - str 1'!$C$42</definedName>
    <definedName name="_ftnref1" localSheetId="0">'Opis - str 1'!$C$21</definedName>
    <definedName name="_xlnm.Print_Area" localSheetId="0">'Opis - str 1'!$A$1:$E$38</definedName>
    <definedName name="_xlnm.Print_Area" localSheetId="1">przebudowa!$A$2:$G$268</definedName>
    <definedName name="_xlnm.Print_Area" localSheetId="2">termomodernizacja!$A$3:$G$145</definedName>
    <definedName name="_xlnm.Print_Titles" localSheetId="1">przebudowa!$2:$2</definedName>
    <definedName name="_xlnm.Print_Titles" localSheetId="2">termomodernizacja!$3:$3</definedName>
  </definedNames>
  <calcPr calcId="152511"/>
</workbook>
</file>

<file path=xl/calcChain.xml><?xml version="1.0" encoding="utf-8"?>
<calcChain xmlns="http://schemas.openxmlformats.org/spreadsheetml/2006/main">
  <c r="G52" i="2" l="1"/>
  <c r="G53" i="2"/>
  <c r="G54" i="2"/>
  <c r="G55" i="2"/>
  <c r="G56" i="2"/>
  <c r="G47" i="1"/>
  <c r="G116" i="1"/>
  <c r="G117" i="1"/>
  <c r="G118" i="1"/>
  <c r="G119" i="1"/>
  <c r="G120" i="1"/>
  <c r="G121" i="1"/>
  <c r="G122" i="1"/>
  <c r="G123" i="1"/>
  <c r="G124" i="1"/>
  <c r="G125" i="1"/>
  <c r="G126" i="1"/>
  <c r="G127" i="1"/>
  <c r="G128" i="1"/>
  <c r="G129" i="1"/>
  <c r="G130" i="1"/>
  <c r="G131" i="1"/>
  <c r="G132" i="1"/>
  <c r="G133" i="1"/>
  <c r="G134" i="1"/>
  <c r="G135" i="1"/>
  <c r="G136" i="1"/>
  <c r="G137" i="1"/>
  <c r="G138" i="1"/>
  <c r="G113" i="1"/>
  <c r="G114" i="1"/>
  <c r="G109" i="1"/>
  <c r="G110" i="1"/>
  <c r="G111" i="1"/>
  <c r="G76" i="1"/>
  <c r="G77" i="1"/>
  <c r="G78" i="1"/>
  <c r="G79" i="1"/>
  <c r="G80" i="1"/>
  <c r="G81" i="1"/>
  <c r="G82" i="1"/>
  <c r="G83" i="1"/>
  <c r="G84" i="1"/>
  <c r="G85" i="1"/>
  <c r="G86" i="1"/>
  <c r="G87" i="1"/>
  <c r="G88" i="1"/>
  <c r="G89" i="1"/>
  <c r="G74" i="1"/>
  <c r="G230" i="2" l="1"/>
  <c r="G257" i="2" l="1"/>
  <c r="G256" i="2"/>
  <c r="G208" i="2"/>
  <c r="G207" i="2"/>
  <c r="G206" i="2"/>
  <c r="G205" i="2"/>
  <c r="G261" i="2" l="1"/>
  <c r="G100" i="2" l="1"/>
  <c r="G260" i="2" l="1"/>
  <c r="G259" i="2"/>
  <c r="G258" i="2" l="1"/>
  <c r="G204" i="2"/>
  <c r="G105" i="1"/>
  <c r="G117" i="2"/>
  <c r="G194" i="2" l="1"/>
  <c r="G36" i="2"/>
  <c r="G67" i="2"/>
  <c r="G94" i="2"/>
  <c r="G240" i="2"/>
  <c r="G170" i="2"/>
  <c r="G169" i="2"/>
  <c r="G167" i="2"/>
  <c r="G166" i="2"/>
  <c r="G37" i="2"/>
  <c r="E52" i="2"/>
  <c r="E53" i="2"/>
  <c r="E48" i="2"/>
  <c r="E47" i="2"/>
  <c r="G47" i="2" s="1"/>
  <c r="E55" i="2"/>
  <c r="G146" i="2"/>
  <c r="G145" i="2"/>
  <c r="G144" i="2"/>
  <c r="G59" i="2"/>
  <c r="G60" i="2"/>
  <c r="G61" i="2"/>
  <c r="G62" i="2"/>
  <c r="G63" i="2"/>
  <c r="G64" i="2"/>
  <c r="G58" i="2"/>
  <c r="G46" i="2"/>
  <c r="G49" i="2"/>
  <c r="G50" i="2"/>
  <c r="G51" i="2"/>
  <c r="G31" i="2"/>
  <c r="G32" i="2"/>
  <c r="G33" i="2"/>
  <c r="G34" i="2"/>
  <c r="G35" i="2"/>
  <c r="G23" i="2"/>
  <c r="G24" i="2"/>
  <c r="G25" i="2"/>
  <c r="G26" i="2"/>
  <c r="G27" i="2"/>
  <c r="G28" i="2"/>
  <c r="G7" i="2"/>
  <c r="G8" i="2"/>
  <c r="G9" i="2"/>
  <c r="G10" i="2"/>
  <c r="G11" i="2"/>
  <c r="G12" i="2"/>
  <c r="G13" i="2"/>
  <c r="G15" i="2"/>
  <c r="G16" i="2"/>
  <c r="G17" i="2"/>
  <c r="G18" i="2"/>
  <c r="E106" i="2"/>
  <c r="E105" i="2"/>
  <c r="E104" i="2"/>
  <c r="E103" i="2"/>
  <c r="E102" i="2"/>
  <c r="E20" i="2"/>
  <c r="G20" i="2" s="1"/>
  <c r="E19" i="2"/>
  <c r="G19" i="2" s="1"/>
  <c r="E41" i="2"/>
  <c r="E14" i="2"/>
  <c r="G14" i="2" s="1"/>
  <c r="G168" i="2" l="1"/>
  <c r="G165" i="2"/>
  <c r="E56" i="2"/>
  <c r="G57" i="2"/>
  <c r="E69" i="2"/>
  <c r="E68" i="2"/>
  <c r="G228" i="2"/>
  <c r="G225" i="2"/>
  <c r="G223" i="2"/>
  <c r="G222" i="2"/>
  <c r="G202" i="2"/>
  <c r="G201" i="2"/>
  <c r="G200" i="2"/>
  <c r="G133" i="2"/>
  <c r="G134" i="2"/>
  <c r="G135" i="2"/>
  <c r="G136" i="2"/>
  <c r="G137" i="2"/>
  <c r="G138" i="2"/>
  <c r="G139" i="2"/>
  <c r="G140" i="2"/>
  <c r="G141" i="2"/>
  <c r="G142" i="2"/>
  <c r="G143" i="2"/>
  <c r="G147" i="2"/>
  <c r="G148" i="2"/>
  <c r="G132" i="2"/>
  <c r="G151" i="2"/>
  <c r="G152" i="2"/>
  <c r="G153" i="2"/>
  <c r="G154" i="2"/>
  <c r="G155" i="2"/>
  <c r="G150" i="2"/>
  <c r="G157" i="2"/>
  <c r="G156" i="2" s="1"/>
  <c r="G171" i="2" l="1"/>
  <c r="G149" i="2"/>
  <c r="G131" i="2"/>
  <c r="E159" i="2"/>
  <c r="E85" i="1"/>
  <c r="E83" i="1"/>
  <c r="G72" i="1"/>
  <c r="E54" i="1"/>
  <c r="G30" i="2" l="1"/>
  <c r="G29" i="2" s="1"/>
  <c r="G6" i="2"/>
  <c r="G5" i="2" s="1"/>
  <c r="G22" i="2"/>
  <c r="G21" i="2" s="1"/>
  <c r="G48" i="2"/>
  <c r="G45" i="2" s="1"/>
  <c r="G41" i="2"/>
  <c r="G40" i="2"/>
  <c r="G43" i="2"/>
  <c r="G44" i="2"/>
  <c r="G42" i="2"/>
  <c r="G66" i="2"/>
  <c r="G68" i="2"/>
  <c r="G69" i="2"/>
  <c r="G72" i="2"/>
  <c r="G73" i="2"/>
  <c r="G74" i="2"/>
  <c r="G75" i="2"/>
  <c r="G76" i="2"/>
  <c r="G77" i="2"/>
  <c r="G78" i="2"/>
  <c r="G79" i="2"/>
  <c r="G80" i="2"/>
  <c r="G81" i="2"/>
  <c r="G82" i="2"/>
  <c r="G83" i="2"/>
  <c r="G84" i="2"/>
  <c r="G85" i="2"/>
  <c r="G86" i="2"/>
  <c r="G87" i="2"/>
  <c r="G88" i="2"/>
  <c r="G89" i="2"/>
  <c r="G90" i="2"/>
  <c r="G91" i="2"/>
  <c r="G92" i="2"/>
  <c r="G93" i="2"/>
  <c r="G71" i="2"/>
  <c r="G98" i="2"/>
  <c r="G97" i="2"/>
  <c r="G102" i="2"/>
  <c r="G103" i="2"/>
  <c r="G104" i="2"/>
  <c r="G105" i="2"/>
  <c r="G106" i="2"/>
  <c r="G107" i="2"/>
  <c r="G101" i="2"/>
  <c r="G185" i="2"/>
  <c r="G186" i="2"/>
  <c r="G187" i="2"/>
  <c r="G188" i="2"/>
  <c r="G189" i="2"/>
  <c r="G190" i="2"/>
  <c r="G191" i="2"/>
  <c r="G192" i="2"/>
  <c r="G193" i="2"/>
  <c r="G195" i="2"/>
  <c r="G196" i="2"/>
  <c r="G197" i="2"/>
  <c r="G198" i="2"/>
  <c r="G199" i="2"/>
  <c r="G203" i="2"/>
  <c r="G211" i="2"/>
  <c r="G212" i="2"/>
  <c r="G213" i="2"/>
  <c r="G214" i="2"/>
  <c r="G215" i="2"/>
  <c r="G216" i="2"/>
  <c r="G217" i="2"/>
  <c r="G218" i="2"/>
  <c r="G219" i="2"/>
  <c r="G220" i="2"/>
  <c r="G221" i="2"/>
  <c r="G224" i="2"/>
  <c r="G226" i="2"/>
  <c r="G227" i="2"/>
  <c r="G229" i="2"/>
  <c r="G232" i="2"/>
  <c r="G234" i="2"/>
  <c r="G235" i="2"/>
  <c r="G236" i="2"/>
  <c r="G237" i="2"/>
  <c r="G238" i="2"/>
  <c r="G239" i="2"/>
  <c r="G241" i="2"/>
  <c r="G242" i="2"/>
  <c r="G233" i="2"/>
  <c r="G244" i="2"/>
  <c r="G245" i="2"/>
  <c r="G246" i="2"/>
  <c r="G247" i="2"/>
  <c r="G248" i="2"/>
  <c r="G249" i="2"/>
  <c r="G250" i="2"/>
  <c r="G251" i="2"/>
  <c r="G252" i="2"/>
  <c r="G253" i="2"/>
  <c r="G254" i="2"/>
  <c r="G255" i="2"/>
  <c r="G184" i="2"/>
  <c r="G175" i="2"/>
  <c r="G176" i="2"/>
  <c r="G177" i="2"/>
  <c r="G178" i="2"/>
  <c r="G180" i="2"/>
  <c r="G181" i="2"/>
  <c r="G182" i="2"/>
  <c r="G174" i="2"/>
  <c r="G160" i="2"/>
  <c r="G161" i="2"/>
  <c r="G162" i="2"/>
  <c r="G159" i="2"/>
  <c r="G115" i="1"/>
  <c r="G119" i="2"/>
  <c r="G120" i="2"/>
  <c r="G121" i="2"/>
  <c r="G122" i="2"/>
  <c r="G123" i="2"/>
  <c r="G124" i="2"/>
  <c r="G125" i="2"/>
  <c r="G126" i="2"/>
  <c r="G127" i="2"/>
  <c r="G128" i="2"/>
  <c r="G129" i="2"/>
  <c r="G130" i="2"/>
  <c r="G112" i="2"/>
  <c r="G114" i="2"/>
  <c r="G115" i="2"/>
  <c r="G116" i="2"/>
  <c r="G111" i="2"/>
  <c r="E113" i="2"/>
  <c r="G113" i="2" s="1"/>
  <c r="G108" i="1"/>
  <c r="G107" i="1"/>
  <c r="G104" i="1"/>
  <c r="G103" i="1"/>
  <c r="G102" i="1"/>
  <c r="G101" i="1"/>
  <c r="G100" i="1"/>
  <c r="G99" i="1"/>
  <c r="G98" i="1"/>
  <c r="G97" i="1"/>
  <c r="G93" i="1"/>
  <c r="G92" i="1" s="1"/>
  <c r="G94" i="1" s="1"/>
  <c r="E89" i="1"/>
  <c r="E88" i="1"/>
  <c r="G75" i="1"/>
  <c r="G71" i="1"/>
  <c r="G70" i="1"/>
  <c r="G69" i="1"/>
  <c r="G68" i="1"/>
  <c r="G67" i="1"/>
  <c r="G66" i="1"/>
  <c r="G65" i="1"/>
  <c r="G64" i="1"/>
  <c r="G63" i="1"/>
  <c r="G62" i="1"/>
  <c r="G61" i="1"/>
  <c r="G60" i="1"/>
  <c r="G59" i="1"/>
  <c r="E58" i="1"/>
  <c r="G58" i="1" s="1"/>
  <c r="G57" i="1"/>
  <c r="G56" i="1"/>
  <c r="G55" i="1"/>
  <c r="G54" i="1"/>
  <c r="G53" i="1"/>
  <c r="G52" i="1"/>
  <c r="E51" i="1"/>
  <c r="G51" i="1" s="1"/>
  <c r="G50" i="1"/>
  <c r="G49" i="1"/>
  <c r="E48" i="1"/>
  <c r="G48" i="1" s="1"/>
  <c r="G45" i="1"/>
  <c r="G44" i="1"/>
  <c r="G43" i="1"/>
  <c r="G42" i="1"/>
  <c r="G41" i="1"/>
  <c r="G40" i="1"/>
  <c r="G39" i="1"/>
  <c r="E38" i="1"/>
  <c r="G38" i="1" s="1"/>
  <c r="E37" i="1"/>
  <c r="G37" i="1" s="1"/>
  <c r="G36" i="1"/>
  <c r="E35" i="1"/>
  <c r="G35" i="1" s="1"/>
  <c r="G34" i="1"/>
  <c r="G33" i="1"/>
  <c r="E31" i="1"/>
  <c r="G31" i="1" s="1"/>
  <c r="G30" i="1"/>
  <c r="E29" i="1"/>
  <c r="G29" i="1" s="1"/>
  <c r="E28" i="1"/>
  <c r="G28" i="1" s="1"/>
  <c r="G27" i="1"/>
  <c r="G26" i="1"/>
  <c r="G24" i="1"/>
  <c r="G23" i="1"/>
  <c r="G22" i="1"/>
  <c r="G21" i="1"/>
  <c r="G20" i="1"/>
  <c r="G19" i="1"/>
  <c r="G18" i="1"/>
  <c r="G17" i="1"/>
  <c r="G16" i="1"/>
  <c r="G15" i="1"/>
  <c r="G14" i="1"/>
  <c r="G13" i="1"/>
  <c r="E12" i="1"/>
  <c r="G11" i="1"/>
  <c r="G10" i="1"/>
  <c r="G9" i="1"/>
  <c r="G8" i="1"/>
  <c r="G6" i="1"/>
  <c r="G99" i="2" l="1"/>
  <c r="G96" i="1"/>
  <c r="G183" i="2"/>
  <c r="G110" i="2"/>
  <c r="G4" i="2"/>
  <c r="G70" i="2"/>
  <c r="G65" i="2"/>
  <c r="G39" i="2"/>
  <c r="G179" i="2"/>
  <c r="G231" i="2"/>
  <c r="G210" i="2"/>
  <c r="G173" i="2"/>
  <c r="G243" i="2"/>
  <c r="G25" i="1"/>
  <c r="G32" i="1"/>
  <c r="G112" i="1"/>
  <c r="G106" i="1"/>
  <c r="G96" i="2"/>
  <c r="G158" i="2"/>
  <c r="G5" i="1"/>
  <c r="G73" i="1"/>
  <c r="G12" i="1"/>
  <c r="G7" i="1" s="1"/>
  <c r="G118" i="2"/>
  <c r="G46" i="1"/>
  <c r="G262" i="2" l="1"/>
  <c r="G38" i="2"/>
  <c r="G163" i="2"/>
  <c r="G95" i="2"/>
  <c r="G139" i="1"/>
  <c r="G90" i="1"/>
  <c r="G108" i="2" l="1"/>
  <c r="G263" i="2" s="1"/>
  <c r="G140" i="1"/>
  <c r="G141" i="1" l="1"/>
  <c r="G142" i="1" s="1"/>
  <c r="D4" i="3"/>
  <c r="G264" i="2"/>
  <c r="G265" i="2" s="1"/>
  <c r="D5" i="3"/>
  <c r="D6" i="3" l="1"/>
  <c r="D7" i="3" s="1"/>
  <c r="D8" i="3" s="1"/>
</calcChain>
</file>

<file path=xl/sharedStrings.xml><?xml version="1.0" encoding="utf-8"?>
<sst xmlns="http://schemas.openxmlformats.org/spreadsheetml/2006/main" count="1525" uniqueCount="859">
  <si>
    <t>Lp.</t>
  </si>
  <si>
    <t>Podstawa</t>
  </si>
  <si>
    <t>Opis</t>
  </si>
  <si>
    <t>Jedn.
obm.</t>
  </si>
  <si>
    <t>Ilość</t>
  </si>
  <si>
    <t>Cena jedn.</t>
  </si>
  <si>
    <t>Wartość</t>
  </si>
  <si>
    <t>Rusztowania</t>
  </si>
  <si>
    <t>KNR-W 2-02 1609-01</t>
  </si>
  <si>
    <t>m2</t>
  </si>
  <si>
    <t>Rozbiórki</t>
  </si>
  <si>
    <t>KNR 4-01 0535-08</t>
  </si>
  <si>
    <t>Rozebranie obróbek blacharskich murów ogniowych,okapów,kołnierzy,gzymsów itp.z blachy nie nadającej się do użytku</t>
  </si>
  <si>
    <t>Analiza własna</t>
  </si>
  <si>
    <t>Rozebranie koszy z blachy stalowej 50x50x50cm</t>
  </si>
  <si>
    <t>szt</t>
  </si>
  <si>
    <t>KNR 4-01 0535-06</t>
  </si>
  <si>
    <t>Rozebranie rur spustowych z blachy nie nadającej się do użytku</t>
  </si>
  <si>
    <t>m</t>
  </si>
  <si>
    <t>analiza indywidualna</t>
  </si>
  <si>
    <t>Demontaż parapetów okiennych zewn.</t>
  </si>
  <si>
    <t>kpl</t>
  </si>
  <si>
    <t>kpl.</t>
  </si>
  <si>
    <t>KNR 4-01 0354-06</t>
  </si>
  <si>
    <t>Wykucie z muru stalowych krat okiennych o powierzchni do 1 m2</t>
  </si>
  <si>
    <t>szt.</t>
  </si>
  <si>
    <t>KNR 4-01 0354-07</t>
  </si>
  <si>
    <t>Wykucie z muru stalowych krat okiennych o powierzchni do 2 m2</t>
  </si>
  <si>
    <t>KNR 4-01 0354-08</t>
  </si>
  <si>
    <t>Wykucie z muru stalowych krat okiennych o powierzchni ponad 2 m2</t>
  </si>
  <si>
    <t>KNR 4-01 0336-01</t>
  </si>
  <si>
    <t>KNR 4-01 0354-03</t>
  </si>
  <si>
    <t>Wykucie z muru ościeżnic drewnianych i z PCV o pow.do 1 m2</t>
  </si>
  <si>
    <t>KNR 4-01 0354-04</t>
  </si>
  <si>
    <t>Wykucie z muru ościeżnic drewnianych i z PCV o powierzchni do 2 m2</t>
  </si>
  <si>
    <t>KNR 4-01 0354-05</t>
  </si>
  <si>
    <t>Wykucie z muru ościeżnic drewnianych i z PCV o powierzchni ponad 2 m2</t>
  </si>
  <si>
    <t>Wykucie z muru ościeżnic stalowych okiennych o powierzchni ponad 2 m2</t>
  </si>
  <si>
    <t>analiza ind.</t>
  </si>
  <si>
    <t>Wywiezienie gruzu spryzmowanego samochodami samowyładowczymi na odległość 15 km</t>
  </si>
  <si>
    <t>m3</t>
  </si>
  <si>
    <t>Wywiezienie blachy z rozbiórki samochodami skrzyniowymi</t>
  </si>
  <si>
    <t>kg</t>
  </si>
  <si>
    <t>Wywiezienie samochodami skrzyniowymi papy z rozbiórki wraz z opłatą za utylizację papy</t>
  </si>
  <si>
    <t>t</t>
  </si>
  <si>
    <t>Kominy ponad dachem</t>
  </si>
  <si>
    <t>KNR 4-01 0310-01</t>
  </si>
  <si>
    <t>Przemurowanie kominów z cegieł o objętości w jednym miejscu do 0.5 m3</t>
  </si>
  <si>
    <t>KNR 4-01 0735-02</t>
  </si>
  <si>
    <t>Wykonanie tynków zwykłych cementowo-wapiennych kat. III na kominach ponad dachem płaskim</t>
  </si>
  <si>
    <t>Gruntowanie podłoży  preparatem gruntującym pod farby silikonowe</t>
  </si>
  <si>
    <t>Malowanie tynków zewnętrznych farbą silikonową</t>
  </si>
  <si>
    <t xml:space="preserve">Nakrywy kominów </t>
  </si>
  <si>
    <t>KNR-W 4-01 0722-02 analogia</t>
  </si>
  <si>
    <t>Pokrycie nakryw kominowych warstwą izolacji p.wodnej</t>
  </si>
  <si>
    <t>Pokrycie dachu z ociepleniem</t>
  </si>
  <si>
    <t>Wykonanie spadków przy kominach ze styropianu XPS</t>
  </si>
  <si>
    <t>Ułożenie klinów 10x10cm ze styropianu XPS</t>
  </si>
  <si>
    <t>KNR-W 2-02 0504-02</t>
  </si>
  <si>
    <t>KNR-W 2-02 0504-03</t>
  </si>
  <si>
    <t>KNR 2-02 0510-03</t>
  </si>
  <si>
    <t>KNR 2-02 0510-04</t>
  </si>
  <si>
    <t>KNR 2-02 0508-09</t>
  </si>
  <si>
    <t xml:space="preserve">Zbiorniczki przy rynnach - z blachy ocynkowanej powlekanej </t>
  </si>
  <si>
    <t>KNR 2-02 0506-02</t>
  </si>
  <si>
    <t>Obróbki przy szer.w rozw.ponad 25cm - z blachy ocynkowanej [ blacha gr 0,6 mm ]</t>
  </si>
  <si>
    <t>Obróbki kominów - z blachy ocynkowanej [ blacha gr 0,6 mm ]</t>
  </si>
  <si>
    <t>Montaż aluminiowych listew zaciskowych na komniach</t>
  </si>
  <si>
    <t>Roboty ociepleniowe ścian zewnętrznych</t>
  </si>
  <si>
    <t>KNR 4-01 0701-05</t>
  </si>
  <si>
    <t>KNR 4-01 0354-13</t>
  </si>
  <si>
    <t>KNR 4-01 0726-03</t>
  </si>
  <si>
    <t>KNR 4-01 0322-02</t>
  </si>
  <si>
    <t>Obsadzenie kratek wentylacyjnych w ścianach z cegieł</t>
  </si>
  <si>
    <t>KNR 4-01 0705-01</t>
  </si>
  <si>
    <t>KNR 0-23 2611-01</t>
  </si>
  <si>
    <t>Przygotowanie starego podłoża pod docieplenie metodą lekką-mokrą - oczyszczenie mechaniczne i zmycie</t>
  </si>
  <si>
    <t>KNR 0-23 2611-02</t>
  </si>
  <si>
    <t>Przygotowanie starego podłoża pod docieplenie metodą lekką-mokrą - jednokrotne gruntowanie emulsją gruntującą</t>
  </si>
  <si>
    <t>KNR 0-28 2629-01</t>
  </si>
  <si>
    <t>Montaż listew startowych do podłoża z gazobetonu</t>
  </si>
  <si>
    <t>Wykonanie boni w styropianie</t>
  </si>
  <si>
    <t>KNR 0-23 2612-01</t>
  </si>
  <si>
    <t>KNR 0-23 2612-02</t>
  </si>
  <si>
    <t>Ocieplenie ścian budynków płytami styropianowymi - system BSO - przyklejenie płyt styropianowych do ościeży</t>
  </si>
  <si>
    <t>KNR 0-23 2612-05</t>
  </si>
  <si>
    <t>KNR 0-23 2612-08</t>
  </si>
  <si>
    <t>Ocieplenie ścian budynków płytami styropianowymi - system BSO - ochrona narożników wypukłych kątownikiem metalowym</t>
  </si>
  <si>
    <t>mb</t>
  </si>
  <si>
    <t>KNR 0-23 2612-06</t>
  </si>
  <si>
    <t>Ocieplenie ścian budynków płytami styropianowymi - system BSO - przyklejenie warstwy siatki na ścianach</t>
  </si>
  <si>
    <t>Ocieplenie ścian budynków płytami styropianowymi - system BSO - przyklejenie warstwy siatki na ścianach - dodatkowa warstwa</t>
  </si>
  <si>
    <t>KNR 0-23 2612-07</t>
  </si>
  <si>
    <t>Ocieplenie ścian budynków płytami styropianowymi - system BSO - przyklejenie warstwy siatki na ościeżach</t>
  </si>
  <si>
    <t>KNR 0-23 0931-01</t>
  </si>
  <si>
    <t>Wyprawa elewacyjna cienkowarstwowa z tynku mineralnego  gr. 2 mm wykonana ręcznie na uprzednio przygotowanym podłożu - nałożenie podkładowej masy tynkarskiej</t>
  </si>
  <si>
    <t>KNR 0-23 0931-04</t>
  </si>
  <si>
    <t>Wyprawa elewacyjna cienkowarstwowa z tynku mineralnego  gr. 2 mm wykonana ręcznie na uprzednio przygotowanym podłożu - ościeża o szer. do 30 cm</t>
  </si>
  <si>
    <t>Jednokrotne gruntowanie emulsją gruntującą - pod wyprawę malarską</t>
  </si>
  <si>
    <t>KNR-W 2-02 1519-01</t>
  </si>
  <si>
    <t>KNR 0-23 2611-02 analogia</t>
  </si>
  <si>
    <t>Jednokrotne gruntowanie emulsją gruntującą - cokół</t>
  </si>
  <si>
    <t>KNR 0-23 0933-02</t>
  </si>
  <si>
    <t>Wyprawa elew. cienkowarstwowa z akrylowych tynków dekor. o fakturze nakrapianej lub o fakturze rustykalnej gr. 3 mm wyk. ręcznie na uprzednio przyg. podłożu - ściany płaskie i powierzchnie poziome - cokół</t>
  </si>
  <si>
    <t>KNR 2-02 1219-08</t>
  </si>
  <si>
    <t>Montaż uchwytów do flag</t>
  </si>
  <si>
    <t>Wymiana okien i drzwi</t>
  </si>
  <si>
    <t>KNR-W 2-02 1018-02</t>
  </si>
  <si>
    <t>KNR-W 2-02 1018-05 analogia</t>
  </si>
  <si>
    <t>KNR-W 2-02 1203-05 analogia</t>
  </si>
  <si>
    <t>Osadzenie parapetów zewnętrznych z blachy powlekanej</t>
  </si>
  <si>
    <t>Instalacja co</t>
  </si>
  <si>
    <t>KNR 0-34 0107-02 z.o.3.4. 9902-01  z.o.3.1. 9903-1  analogia</t>
  </si>
  <si>
    <t xml:space="preserve">Izolacja rurociągów śr. 28-35 mm otulinami poliuretanowymi gr. 6 mm </t>
  </si>
  <si>
    <t>Instalacja odgromowa</t>
  </si>
  <si>
    <t>KNNR 9 0601-05</t>
  </si>
  <si>
    <t>Demontaż zwodów poziomych nienaprężanych instalacji odgromowej</t>
  </si>
  <si>
    <t>KNNR 9 0601-08</t>
  </si>
  <si>
    <t>Demontaż zwodów pionowych naprężanych instalacji odgromowej</t>
  </si>
  <si>
    <t>KNNR 5 0601-01</t>
  </si>
  <si>
    <t>Przewody instalacji odgromowej nienaprężane poziome mocowane na wspornikach obsadzanych</t>
  </si>
  <si>
    <t>KNNR 5 0611-11</t>
  </si>
  <si>
    <t>Łączenie przewodów instalacji odgromowej lub przewodów wyrównawczych z pręta o śr.do 10 mm na dachu</t>
  </si>
  <si>
    <t>KNNR 5 0609-03</t>
  </si>
  <si>
    <t>KNNR 5 0612-06</t>
  </si>
  <si>
    <t>Złącza kontrolne w instalacji odgromowej lub przewodach wyrównawczych - połączenie pręt-płaskownik</t>
  </si>
  <si>
    <t>KNR 5-08 0619-06</t>
  </si>
  <si>
    <t>Montaż złączy kontrolnych z połączeniem drut-płaskownik w instalacji uziemiającej i odgromowej</t>
  </si>
  <si>
    <t>KNR 5-08 0606-03</t>
  </si>
  <si>
    <t>Montaż zwodów pionowych naprężanych z pręta o śr.do 10 mm na uprzednio zainstalowanych wspornikach na ścianie</t>
  </si>
  <si>
    <t>Montaż ogniw fotowoltaicznych</t>
  </si>
  <si>
    <t>Analiza indywidualna</t>
  </si>
  <si>
    <t>Wymiana opraw oświetleniowych</t>
  </si>
  <si>
    <t xml:space="preserve">Demontaż opraw oświetleniowych </t>
  </si>
  <si>
    <t>Razem netto</t>
  </si>
  <si>
    <t>Podatek VAT</t>
  </si>
  <si>
    <t>Razem brutto</t>
  </si>
  <si>
    <t>Jedn.obm.</t>
  </si>
  <si>
    <t>Roboty rozbiórkowe</t>
  </si>
  <si>
    <t>1.1</t>
  </si>
  <si>
    <t>1.1.1</t>
  </si>
  <si>
    <t xml:space="preserve"> kalk. własna</t>
  </si>
  <si>
    <t>Demontaż istniejących kratek wentylacyjnych</t>
  </si>
  <si>
    <t>1.1.2</t>
  </si>
  <si>
    <t>Wykucie z muru ościeżnic drewnianych o pow.do 2 m2</t>
  </si>
  <si>
    <t>1.1.3</t>
  </si>
  <si>
    <t>KNR 4-01 0348-06</t>
  </si>
  <si>
    <t>Rozebranie ścianki grubości do 15 cm z bloczków lub płyt z betonu komórkowego na zaprawie cementowo-wapiennej</t>
  </si>
  <si>
    <t>1.1.4</t>
  </si>
  <si>
    <t>KNR 4-01 0329-03</t>
  </si>
  <si>
    <t>1.1.5</t>
  </si>
  <si>
    <t>Wzmocnienie filarka ceglanego - wzmocnienie kątownikami stalowymi 60x5 i przewiązkami z blachy 8x240 wraz ze skręceniem śrubami M10 [ skręcenie śrubami i zaklinowanie klinami z przysprawaniem przewiązek ]</t>
  </si>
  <si>
    <t>1.1.6</t>
  </si>
  <si>
    <t>KNR 4-01 0349-02 analogia</t>
  </si>
  <si>
    <t>Rozebranie ścian, filarów i kolumn z cegieł na zaprawie cementowo-wapiennej - murki zewnętrzne</t>
  </si>
  <si>
    <t>1.1.7</t>
  </si>
  <si>
    <t>KNR 4-01 0212-02</t>
  </si>
  <si>
    <t>Rozbiórka elementów konstrukcji betonowych niezbrojonych o grubości ponad 15 cm</t>
  </si>
  <si>
    <t>1.1.8</t>
  </si>
  <si>
    <t>Rozebranie ścian, filarów i kolumn z cegieł na zaprawie cementowo-wapiennej - rozbióka kominów</t>
  </si>
  <si>
    <t>1.1.9</t>
  </si>
  <si>
    <t>Wykucie otworów w ścianach z cegieł o grub. ponad 1/2ceg. na zaprawie wapiennej lub cementowo-wapiennej dla otworów drzwiowych i okiennych</t>
  </si>
  <si>
    <t>1.1.10</t>
  </si>
  <si>
    <t>1.1.11</t>
  </si>
  <si>
    <t>KNR 4-01 0346-03 analogia</t>
  </si>
  <si>
    <t>Wykucie gniazd o głębok. 1 ceg. w ścianach z cegieł na zaprawie cementowo-wapiennej dla belek nadprożowych</t>
  </si>
  <si>
    <t>gniazd.</t>
  </si>
  <si>
    <t>1.1.12</t>
  </si>
  <si>
    <t>1.1.13</t>
  </si>
  <si>
    <t>KNR 2-02 0126-05 analogia</t>
  </si>
  <si>
    <t>1.1.14</t>
  </si>
  <si>
    <t>Otwory w ścianach murowanych -ułożenie nadproży prefabrykowanych - L19 N/210</t>
  </si>
  <si>
    <t>1.1.15</t>
  </si>
  <si>
    <t>Otwory w ścianach murowanych -ułożenie nadproży prefabrykowanych - L19 N/240</t>
  </si>
  <si>
    <t>Otwory w ścianach murowanych - ułożenie podciągów z belek stalowych [ z wypełnieniem przestrzeni trawdoplastyczną zaprawą cementową, skręcenie śrubami i zaklinowanie klinami, przysprawaniem przewiązek oraz wyszpałdowaniem cegłą pełną ]</t>
  </si>
  <si>
    <t>Rozbiórka obudowy instalacji wewnętrznych w budynku</t>
  </si>
  <si>
    <t>KNR 4-01 0108-16</t>
  </si>
  <si>
    <t>Wywiezienie samochodami skrzyniowymi gruzu z rozbieranych konstrukcji - za każdy nast. 1 km</t>
  </si>
  <si>
    <t>KNR 4-01 0701-11</t>
  </si>
  <si>
    <t>Odbicie tynków wewn.z zaprawy cementowo-wapiennej na stropach płaskich,belkach,biegach i spocznikach schodów. o pow.odbicia ponad 5 m2</t>
  </si>
  <si>
    <t>1.2</t>
  </si>
  <si>
    <t>Rozbiórka okładzin</t>
  </si>
  <si>
    <t>1.2.1</t>
  </si>
  <si>
    <t>KNR 0-23 2611-01 analogia</t>
  </si>
  <si>
    <t>Przygotowanie starego podłoża pod nowe okładziny - oczyszczenie i zmycie [powierzchnie sufitów]</t>
  </si>
  <si>
    <t>1.2.2</t>
  </si>
  <si>
    <t>1.2.3</t>
  </si>
  <si>
    <t>KNR-W 4-01 0821-08</t>
  </si>
  <si>
    <t>Rozebranie okładziny ściennej z płytek ceramicznych</t>
  </si>
  <si>
    <t>1.2.4</t>
  </si>
  <si>
    <t>KNR 4-01 0701-05 analogia</t>
  </si>
  <si>
    <t>Odbicie tynków wewn.z zaprawy cementowo-wapiennej na ścianach,filarach,pilastrach o pow.odbicia ponad 5 m2</t>
  </si>
  <si>
    <t>1.2.5</t>
  </si>
  <si>
    <t>Przygotowanie starego podłoża pod nowe okładziny - oczyszczenie i zmycie [powierzchnie ścian]</t>
  </si>
  <si>
    <t>1.2.6</t>
  </si>
  <si>
    <t>KNR 4-04 0504-01</t>
  </si>
  <si>
    <t>1.2.7</t>
  </si>
  <si>
    <t>Wywiezienie samochodami samowyładowczym gruzu z rozbieranych konstrukcji na odległość do 1 km [ łącznie z opłatą za składowanie odpadów, elementy stalowe jako złom odpłatny nie podlegają kosztom wywozu ]</t>
  </si>
  <si>
    <t>Roboty wykończeniowe</t>
  </si>
  <si>
    <t>2.1</t>
  </si>
  <si>
    <t>Wykonanie okładzin sufitowych</t>
  </si>
  <si>
    <t>NNRNKB 202 1134-01 analogia</t>
  </si>
  <si>
    <t>(z.VII) Gruntowanie podłoży preparatami - powierzchnie poziome [ preparat gruntujący ]</t>
  </si>
  <si>
    <t>KNR-W 4-01 0715-10</t>
  </si>
  <si>
    <t>KNR 2-02 2009-04</t>
  </si>
  <si>
    <t>Tynki (gładzie) jednowarstw.wewn.gr.4 mm z gipsu szpachlow.wyk.ręcz.na stropach na podłożu z tynku</t>
  </si>
  <si>
    <t>KNR-W 2-02 1510-01</t>
  </si>
  <si>
    <t>Dwukrotne malowanie farbami emulsyjnymi powierzchni wewnętrznych - tynków gładkich bez gruntowania</t>
  </si>
  <si>
    <t>2.2</t>
  </si>
  <si>
    <t>Wykonanie okładzin ściennych</t>
  </si>
  <si>
    <t>KNR-W 4-01 0304-02</t>
  </si>
  <si>
    <t>Uzupełnienie ścian lub zamurowanie otworów w ścianach na zaprawie cementowo-wapiennej bloczkami z betonu komórkowego [ odm. 700, zaprawa cem-wap M 5 ]</t>
  </si>
  <si>
    <t>KNR 2-02 0121-03</t>
  </si>
  <si>
    <t>KNR 0-23 2612-08 analogia</t>
  </si>
  <si>
    <t>Przyklejenie warstwy siatki antyrysowej na ścianach</t>
  </si>
  <si>
    <t>NNRNKB 202 1134-02 analogia</t>
  </si>
  <si>
    <t>(z.VII) Gruntowanie podłoży preparatami - powierzchnie pionowe [ preparat gruntujący - parametry zgodne z dokumentacją ]</t>
  </si>
  <si>
    <t>KNR-W 4-01 0715-02</t>
  </si>
  <si>
    <t>KNR 2-02 2009-01 analogia</t>
  </si>
  <si>
    <t>Tynki (gładzie) jednowarstw.wewn.gr.4 mm z gipsu szpachlow.wyk.ręcz.na ścianach</t>
  </si>
  <si>
    <t>KNR-W 2-02 1510-01 analogia</t>
  </si>
  <si>
    <t>KNR-W 2-02 0840-06 analogia</t>
  </si>
  <si>
    <t>Licowanie ścian płytkami ceramicznymi o wym. 30x30 cm na zaprawie klejowej wysoceelastycznej, dwuskładnikowej, cienkowarstwowej [spoiny 3mm]</t>
  </si>
  <si>
    <t>2.3</t>
  </si>
  <si>
    <t>Wykonanie okładzin podłogowych</t>
  </si>
  <si>
    <t>KNR-W 2-02 1111-03</t>
  </si>
  <si>
    <t>Posadzki jedno- i dwubarwne z płytek z kamieni sztucznych 30x30 cm na zaprawie klejowej wysoceelastycznej, dwuskładnikowej, cienkowarstowej - układane metodą regularną</t>
  </si>
  <si>
    <t>KNR-W 2-02 1115-02 analogia</t>
  </si>
  <si>
    <t>Cokoliki z kształtek ceramicznych na zaprawie klejowej</t>
  </si>
  <si>
    <t>2.4</t>
  </si>
  <si>
    <t>KNR-W 2-02 1040-02 analogia</t>
  </si>
  <si>
    <t>2.5</t>
  </si>
  <si>
    <t>Budowa tarasu i zadaszeń budynku</t>
  </si>
  <si>
    <t>KNR 2-31 0101-01 0101-02</t>
  </si>
  <si>
    <t>Mechaniczne wykonanie koryta na całej szerokości jezdni i chodników w gruncie kat. I-IV głębokości 30 cm</t>
  </si>
  <si>
    <t xml:space="preserve">KNR 2-01 0302-02 0214-04 </t>
  </si>
  <si>
    <t>Ręczne wykopy fundamentowe z transportem urobku samochodami skrzyniowymi na odległość 10 km (kat.gr.III)</t>
  </si>
  <si>
    <t>KNR 4-01 0108-06 UWAGA</t>
  </si>
  <si>
    <t>KNR 2-02 0203-03</t>
  </si>
  <si>
    <t>Stopy fundamentowe betonowe, o objętości do 2,5 m3 - ręczne układanie betonu [ C 20/25 ]</t>
  </si>
  <si>
    <t>KNR 4-01 0336-06 analogia</t>
  </si>
  <si>
    <t>Wykucie bruzd poziomych 1x1/2 ceg. w ścianach z cegieł na zaprawie cementowo-wapiennej - miejsce dla wieńca żelbetowego</t>
  </si>
  <si>
    <t>KNR 2-02 0290-01</t>
  </si>
  <si>
    <t>Przygotowanie i montaż zbrojenia elementów budynków i budowli - pręty gładkie o śr. do 7 mm</t>
  </si>
  <si>
    <t>KNR 2-02 0290-02</t>
  </si>
  <si>
    <t>Przygotowanie i montaż zbrojenia elementów budynków i budowli - pręty żebrowane o śr. 8-14 mm [ fi10 ]</t>
  </si>
  <si>
    <t>Wieńce monolityczne  z betonu C 20/25, wykonanie deskowania, ułożenie betonu za pomocą pompy, zagęszczenie i rozebranie deskowania, pielęgnacja betonu - przygotowanie 8 trzpieni l=280 do montażu płatwi zadaszenia tarasu</t>
  </si>
  <si>
    <t>KNR-W 2-02 0406-05</t>
  </si>
  <si>
    <t>Ramy górne i płatwie długości ponad 3 m - przekrój poprzeczny drewna do 180 cm2 z tarcicy nasyonej</t>
  </si>
  <si>
    <t>m3 drew.</t>
  </si>
  <si>
    <t>KNR-W 2-02 0408-05</t>
  </si>
  <si>
    <t>Krokwie zwykłe długości ponad 4.5 m - przekrój poprzeczny drewna do 180 cm2 z tarcicy nasyconej</t>
  </si>
  <si>
    <t>KNR-W 2-02 0406-01 analogia</t>
  </si>
  <si>
    <t>Słupy - przekrój poprzeczny drewna do 180 cm2 z tarcicy nasyonej - wraz z mocowaniem kotwy typu U do stopy</t>
  </si>
  <si>
    <t>Łączniki do drewna KP2 - konstrukcja dachu</t>
  </si>
  <si>
    <t>Zastosowanie zestawów el. śrubowych</t>
  </si>
  <si>
    <t>KNR 4-01 0627-04</t>
  </si>
  <si>
    <t>Zamocowanie płyt poliwęglanu litego z powłoką obustronną UV gr 10 mm z ułożeniem gumowej uszczelki</t>
  </si>
  <si>
    <t>KNR 2-31 0105-01 0105-02 analogia</t>
  </si>
  <si>
    <t>Podsypka żwirowa z zagęszczeniem ręcznym - 20 cm grubości warstwy po zagęszczeniu [ podsypka źwirowa  gr 45 mm ]</t>
  </si>
  <si>
    <t>Podsypka piaskowa stabilizowana cementem 1:4</t>
  </si>
  <si>
    <t>KNR 2-31 0511-02</t>
  </si>
  <si>
    <t>Nawierzchnie z kostki brukowej betonowej o grubości 6 cm na podsypce cementowo-piaskowej</t>
  </si>
  <si>
    <t>KNR 2-31 0402-03</t>
  </si>
  <si>
    <t>Ława pod krawężniki betonowa zwykła [ C12/15 ]</t>
  </si>
  <si>
    <t>KNR 2-31 0407-05</t>
  </si>
  <si>
    <t>Obrzeża betonowe o wymiarach 30x8 cm na podsypce cementowo-piaskowej z wypełnieniem spoin zaprawą cementową</t>
  </si>
  <si>
    <t>Montaż balustrady drewnianej tarasowej - wraz z wykończeniem i malowaniem</t>
  </si>
  <si>
    <t>Montaż balustrady drewnianej przyschodowej - wraz z wykończeniem i malowaniem</t>
  </si>
  <si>
    <t>Zagospodarowanie terenu</t>
  </si>
  <si>
    <t>3.1</t>
  </si>
  <si>
    <t>KNR 2-31 0103-01 analogia</t>
  </si>
  <si>
    <t>Ręczne profilowanie i zagęszenie podłoża pod warstwy konstrukcyjne nawierzchni w gr.kat.I-II [ wyrównanie terenu po zasypaniu wykopów ]</t>
  </si>
  <si>
    <t>3.2</t>
  </si>
  <si>
    <t>3.3</t>
  </si>
  <si>
    <t>KNR 4-03 1003-12</t>
  </si>
  <si>
    <t>Mechaniczne przebijanie otworów w ścianach lub stropach z cegły o długości przebicia do 1 1/2 ceg. - śr. rury do 40 mm</t>
  </si>
  <si>
    <t>otw.</t>
  </si>
  <si>
    <t>KNR 4-03 1001-01</t>
  </si>
  <si>
    <t>Mechaniczne wykucie bruzd dla przewodów wtynkowych w cegle</t>
  </si>
  <si>
    <t>KNR 4-03 1014-01</t>
  </si>
  <si>
    <t>Ręczne przygotowanie zaprawy cementowo-wapiennej</t>
  </si>
  <si>
    <t>KNR 4-03 1012-02</t>
  </si>
  <si>
    <t>Zaprawianie bruzd o szer. do 50 mm</t>
  </si>
  <si>
    <t>KNR 5-08 0101-03</t>
  </si>
  <si>
    <t>Montaż uchwytów pod rury winidurowe układane pojedynczo z przygotowaniem podłoża mechanicznie - przykręcenie do kołków plastykowych w podłożu z cegły</t>
  </si>
  <si>
    <t>KNR 5-08 0110-02</t>
  </si>
  <si>
    <t>Rury winidurowe o śr. do 28 mm układane n.t. na gotowych uchwytach  ( rurka PCV fi 28 mm )</t>
  </si>
  <si>
    <t>KNR 4-03 1004-19</t>
  </si>
  <si>
    <t>Mechaniczne przebijanie otworów w ścianach lub stropach betonowych o długości przebicia do 40 cm - śr. rury do 80 mm</t>
  </si>
  <si>
    <t>KNR 4-03 1008-04</t>
  </si>
  <si>
    <t>Montaż przepustów rurowych w ścianie - długość przepustu do 1 m - śr.zewnętrzna rury do 80 mm  ( rura DVK 75mm )</t>
  </si>
  <si>
    <t>przepust.</t>
  </si>
  <si>
    <t>KNR 5-10 0118-02</t>
  </si>
  <si>
    <t>KNNR 5 0726-09</t>
  </si>
  <si>
    <t>Zarobienie na sucho końca kabla 5-żyłowego o przekroju żył do 16 mm2 na napięcie do 1 kV o izolacji i powłoce z tworzyw sztucznych  ( końcówki kablowe Cu 10mm2 )</t>
  </si>
  <si>
    <t>KNR 5-08 0401-12</t>
  </si>
  <si>
    <t>Przygotowanie podłoża do zabudowania aparatów - kucie mechan. pod kołki kotwiące M10 w podł. z cegły - aparat o 3-4 otworach mocujących  ( dla rozdzielnicy TR )</t>
  </si>
  <si>
    <t>aparat</t>
  </si>
  <si>
    <t>KNR 5-08 0404-10</t>
  </si>
  <si>
    <t>Montaż skrzynek i rozdzielnic skrzynkowych o masie do 150kg wraz z konstrukcją - mocowanie przez przykręcenie do gotowego podłoża  ( rozdzielnica TR )</t>
  </si>
  <si>
    <t>KNR 5-08 0210-01</t>
  </si>
  <si>
    <t>Przewody kabelkowe o łącznym przekroju żył do Cu-6/Al-12 mm2 układane w gotowych bruzdach bez zaprawiania bruzd na podłożu nie-betonowym  ( przewód HDGs-2x1 mm2 )</t>
  </si>
  <si>
    <t>KNR 5-08 0401-07</t>
  </si>
  <si>
    <t>Przygotowanie podłoża do zabudowania aparatów - kucie mechaniczne pod kołki rozporowe plastikowe w podłożu z cegły - aparat o 1-2 otworach mocujących</t>
  </si>
  <si>
    <t>KNR 5-08 0403-01</t>
  </si>
  <si>
    <t>KNP 18 D13 1301-01</t>
  </si>
  <si>
    <t>Pomiary rozdzielnic prądu zmiennego lub stałego niskiego napięcia do 5 pól</t>
  </si>
  <si>
    <t>KNNR 5 1302-04</t>
  </si>
  <si>
    <t>Badanie linii kablowej N.N.- kabel 5-żyłowy</t>
  </si>
  <si>
    <t>odc.</t>
  </si>
  <si>
    <t>KNNR 5 1301-01</t>
  </si>
  <si>
    <t>Sprawdzenie i pomiar 1-fazowego obwodu elektrycznego niskiego napięcia</t>
  </si>
  <si>
    <t>pomiar</t>
  </si>
  <si>
    <t>Przewody kabelkowe o łącznym przekroju żył do Cu-6/Al-12 mm2 układane w gotowych bruzdach bez zaprawiania bruzd na podłożu nie-betonowym  ( przewód YDY 3x1,5 mm2 )</t>
  </si>
  <si>
    <t>KNR 5-08 0207-01</t>
  </si>
  <si>
    <t>Przewody kabelkowe w powłoce polwinitowej (łączny przekrój żył Cu-6/Al-12 mm2) wciągane do rur  ( przewód YDY 3x1,5 mm2 )</t>
  </si>
  <si>
    <t>Przewody kabelkowe o łącznym przekroju żył do Cu-6/Al-12 mm2 układane w gotowych bruzdach bez zaprawiania bruzd na podłożu nie-betonowym  ( przewód YDY 4x1,5 mm2 )</t>
  </si>
  <si>
    <t>Przewody kabelkowe w powłoce polwinitowej (łączny przekrój żył Cu-6/Al-12 mm2) wciągane do rur  ( przewód YDY 4x1,5 mm2 )</t>
  </si>
  <si>
    <t>KNR 5-08 0301-20</t>
  </si>
  <si>
    <t>Przygotowanie podłoża pod mocowanie osprzętu na zaprawie cementowej lub gipsowej z wykonaniem ślepych otworów mechanicznie w cegle</t>
  </si>
  <si>
    <t>KNR 5-08 0302-01</t>
  </si>
  <si>
    <t>Montaż na gotowym podłożu puszek bakelitowych o śr. do 60mm</t>
  </si>
  <si>
    <t>KNR 5-08 0307-02</t>
  </si>
  <si>
    <t>Montaż na gotowym podłożu łączników instalacyjnych podtynkowych jednobiegunowych, przycisków w puszce instalacyjnej z podłączeniem  ( łącznik oświetleniowy pojedynczy, IP20, p/t )  ( ramka 1-krotna IP20 )</t>
  </si>
  <si>
    <t>KNR 5-08 0308-04</t>
  </si>
  <si>
    <t>Montaż na gotowym podłożu łączników bryzgoszczelnych z tworzywa sztucznego jednobiegunowych, przycisków mocowanych przez przykręcenie z podłączeniem  ( łącznik oświetleniowy pojedynczy, IP44, p/t )  ( ramka 1-krotna IP44 )</t>
  </si>
  <si>
    <t>KNR 5-08 0307-03</t>
  </si>
  <si>
    <t>Montaż na gotowym podłożu łączników instalacyjnych podtynkowych świecznikowych w puszce instalacyjnej z podłączeniem  ( łącznik oświetleniowy świecznikowy, IP20, p/t )  ( ramka 1-krotna IP20 )</t>
  </si>
  <si>
    <t>Montaż na gotowym podłożu łączników instalacyjnych podtynkowych świecznikowych w puszce instalacyjnej z podłączeniem  ( łącznik oświetleniowy świecznikowy, IP44, p/t )  ( ramka 1-krotna IP44 )</t>
  </si>
  <si>
    <t>KNR 5-08 0301-02</t>
  </si>
  <si>
    <t>Przygotowanie podłoża pod mocowanie osprzętu przez przykręcenie do kołków plast.w podłożu z cegły</t>
  </si>
  <si>
    <t>KNR 5-08 0307-01</t>
  </si>
  <si>
    <t>Montaż na gotowym podłożu łączników instalacyjnych natynkowo-wtynkowyych w puszce szczękowej typ 471 do 475 z podłączeniem  ( naścienna czujka ruchu, max. promień detekcji 12 m, wys. montażu 0,5-3,5 m, IP44 )</t>
  </si>
  <si>
    <t>Montaż na gotowym podłożu łączników instalacyjnych natynkowo-wtynkowyych w puszce szczękowej typ 471 do 475 z podłączeniem  ( naścienna nasufitowa czujka ruchu, wys. montażu 2,5-3,5 m, promień detekcji 5 m, IP40 )</t>
  </si>
  <si>
    <t>KNR 5-08 0502-05</t>
  </si>
  <si>
    <t>Przygotowanie podłoża pod oprawy oświetleniowe przykręcane na cegle mocowane na kołkach kotwiących (ilość mocowań 2)</t>
  </si>
  <si>
    <t>KNR 5-08 0504-04 analogia</t>
  </si>
  <si>
    <t>KNR 5-08 0511-06 analogia</t>
  </si>
  <si>
    <t>KNNR 5 0503-03 analogia</t>
  </si>
  <si>
    <t>KNR 13-21 0301-03</t>
  </si>
  <si>
    <t>Pomiary natężenia oświetlenia - pierwszy komplet 5 pomiarów dokonywanych na stanowisku</t>
  </si>
  <si>
    <t>kpl.pom.</t>
  </si>
  <si>
    <t>KNR 13-21 0301-04</t>
  </si>
  <si>
    <t>Pomiary natężenia oświetlenia - każdy dalszy komplet pomiarów dokonywanych na tym samym stanowisku</t>
  </si>
  <si>
    <t>KNR 4-03 1202-01</t>
  </si>
  <si>
    <t>Sprawdzenie i pomiar kompletnego 1-fazowego obwodu elektrycznego niskiego napięcia</t>
  </si>
  <si>
    <t>pomiar.</t>
  </si>
  <si>
    <t>KNR 5-08 0210-03</t>
  </si>
  <si>
    <t>Zarobienie na sucho końca kabla 5-żyłowego o przekroju żył do 16 mm2 na napięcie do 1 kV o izolacji i powłoce z tworzyw sztucznych  ( końcówki kablowe Cu 4mm2 )</t>
  </si>
  <si>
    <t>1.</t>
  </si>
  <si>
    <t>2.</t>
  </si>
  <si>
    <t>3.</t>
  </si>
  <si>
    <t>Roboty przygotowawcze</t>
  </si>
  <si>
    <t>4.</t>
  </si>
  <si>
    <t>5.</t>
  </si>
  <si>
    <t>6.</t>
  </si>
  <si>
    <t>ROBOTY ELEKTRYCZNE</t>
  </si>
  <si>
    <t>2.6</t>
  </si>
  <si>
    <t>3.4</t>
  </si>
  <si>
    <t>3.5</t>
  </si>
  <si>
    <t>3.6</t>
  </si>
  <si>
    <t>3.7</t>
  </si>
  <si>
    <t>3.8</t>
  </si>
  <si>
    <t>3.9</t>
  </si>
  <si>
    <t>3.10</t>
  </si>
  <si>
    <t>3.11</t>
  </si>
  <si>
    <t>3.12</t>
  </si>
  <si>
    <t>3.13</t>
  </si>
  <si>
    <t>3.14</t>
  </si>
  <si>
    <t>3.15</t>
  </si>
  <si>
    <t>3.16</t>
  </si>
  <si>
    <t>4.1</t>
  </si>
  <si>
    <t>4.2</t>
  </si>
  <si>
    <t>4.3</t>
  </si>
  <si>
    <t>4.4</t>
  </si>
  <si>
    <t>4.5</t>
  </si>
  <si>
    <t>4.6</t>
  </si>
  <si>
    <t>4.7</t>
  </si>
  <si>
    <t>4.8</t>
  </si>
  <si>
    <t>4.9</t>
  </si>
  <si>
    <t>4.10</t>
  </si>
  <si>
    <t>4.11</t>
  </si>
  <si>
    <t>4.12</t>
  </si>
  <si>
    <t>4.13</t>
  </si>
  <si>
    <t>5.1</t>
  </si>
  <si>
    <t>5.2</t>
  </si>
  <si>
    <t>5.3</t>
  </si>
  <si>
    <t>5.4</t>
  </si>
  <si>
    <t>5.5</t>
  </si>
  <si>
    <t>5.6</t>
  </si>
  <si>
    <t>5.7</t>
  </si>
  <si>
    <t>5.8</t>
  </si>
  <si>
    <t>5.9</t>
  </si>
  <si>
    <t>5.10</t>
  </si>
  <si>
    <t>5.11</t>
  </si>
  <si>
    <t>5.12</t>
  </si>
  <si>
    <t>5.13</t>
  </si>
  <si>
    <t>5.14</t>
  </si>
  <si>
    <t>6.1</t>
  </si>
  <si>
    <t>6.2</t>
  </si>
  <si>
    <t>6.3</t>
  </si>
  <si>
    <t>6.4</t>
  </si>
  <si>
    <t>6.5</t>
  </si>
  <si>
    <t>6.6</t>
  </si>
  <si>
    <t>2.7</t>
  </si>
  <si>
    <t>2.8</t>
  </si>
  <si>
    <t>2.9</t>
  </si>
  <si>
    <t>2.10</t>
  </si>
  <si>
    <t>2.11</t>
  </si>
  <si>
    <t>2.12</t>
  </si>
  <si>
    <t>2.13</t>
  </si>
  <si>
    <t>2.14</t>
  </si>
  <si>
    <t>2.15</t>
  </si>
  <si>
    <t>2.16</t>
  </si>
  <si>
    <t>2.17</t>
  </si>
  <si>
    <t>5.15</t>
  </si>
  <si>
    <t>5.16</t>
  </si>
  <si>
    <t>5.17</t>
  </si>
  <si>
    <t>5.18</t>
  </si>
  <si>
    <t>5.19</t>
  </si>
  <si>
    <t>5.20</t>
  </si>
  <si>
    <t>5.21</t>
  </si>
  <si>
    <t>5.22</t>
  </si>
  <si>
    <t>5.23</t>
  </si>
  <si>
    <t>5.24</t>
  </si>
  <si>
    <t>5.25</t>
  </si>
  <si>
    <t>6.7</t>
  </si>
  <si>
    <t>Instalacja oświetlenia zewnętrznego terenu</t>
  </si>
  <si>
    <t>KNR 2-01 0701-02
KNR 5-10 0301-01
KNR 5-10 0301-02
KNR 2-01 0704-02</t>
  </si>
  <si>
    <t>Montaż opraw oświetleniowych ze źródłami światła LED</t>
  </si>
  <si>
    <t>Montaż słupów oświetleniowych aluminiowych anodowanych o wys. 4,0 m oraz wykonanie fundamentów i uziemienia zgodnie z PT wraz z podłączeniem opraw przewodami YDY 3x2,5 mm2</t>
  </si>
  <si>
    <t>Zabudowa sterowania oświetleniem w tablicy TR; uruchomiernie oświetlenia</t>
  </si>
  <si>
    <t>wcin.</t>
  </si>
  <si>
    <t>KNR-W 2-18 0213-01</t>
  </si>
  <si>
    <t>Zasuwy typu"E" z obudową o śr.50-65 mm montowane na rurociągach PVC i PE</t>
  </si>
  <si>
    <t>KNR-W 2-18 0704-01</t>
  </si>
  <si>
    <t>Próba wodna szczelności sieci wodociągowych z rur typu HOBAS, PVC, PE, PEHD o śr.nominalnej 90-110 mm</t>
  </si>
  <si>
    <t>200m -1 prób.</t>
  </si>
  <si>
    <t>KNR-W 2-18 0707-01</t>
  </si>
  <si>
    <t>Dezynfekcja rurociągów sieci wodociągowych o śr.nominalnej do 150 mm</t>
  </si>
  <si>
    <t>odc.200m</t>
  </si>
  <si>
    <t>KNR-W 2-18 0708-01</t>
  </si>
  <si>
    <t>Jednokrotne płukanie sieci wodociągowej o śr. nominalnej do 150 mm</t>
  </si>
  <si>
    <t>stud.</t>
  </si>
  <si>
    <t>Studzienki kanalizacyjne systemowe "WAVIN" o śr 315-425 mm - zamknięcie rurą teleskopową</t>
  </si>
  <si>
    <t>KNR-W 4-01 0102-02</t>
  </si>
  <si>
    <t>Wykopy wąskoprzestrzenne, nieumocnione o szerokości dna do 1.5 m i głębokości do 1.5 m w gruncie suchym lub wilgotnym kat. III - Wykop pod rurociągi</t>
  </si>
  <si>
    <t>KNR-W 4-01 0105-02</t>
  </si>
  <si>
    <t>Zasypanie wykopów ziemią z ukopów oraz z przerzutem ziemi na odległość do 3 m i ubiciem warstwami co 15 cm w gruncie kat. III</t>
  </si>
  <si>
    <t>KNR-W 2-15 0112-01</t>
  </si>
  <si>
    <t>Rurociągi z tworzyw sztucznych (PP, PE, PB) o śr. zewnętrznej 20 mm o połączeniach zgrzewanych, na ścianach w budynkach niemieszkalnych</t>
  </si>
  <si>
    <t>KNR-W 2-15 0112-02</t>
  </si>
  <si>
    <t>Rurociągi z tworzyw sztucznych (PP, PE, PB) o śr. zewnętrznej 25 mm o połączeniach zgrzewanych, na ścianach w budynkach niemieszkalnych</t>
  </si>
  <si>
    <t>KNR-W 2-15 0112-03</t>
  </si>
  <si>
    <t>Rurociągi z tworzyw sztucznych (PP, PE, PB) o śr. zewnętrznej 32 mm o połączeniach zgrzewanych, na ścianach w budynkach niemieszkalnych</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</si>
  <si>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</si>
  <si>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</si>
  <si>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</si>
  <si>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</si>
  <si>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KNR-W 2-15 0123-04</t>
  </si>
  <si>
    <t>Dodatki za wykonanie obustronnych podejść do wodomierzy skrzydełkowych o śr. nominalnej 32 mm w rurociągach z tworzyw sztucznych</t>
  </si>
  <si>
    <t>KNR-W 2-15 0127-03</t>
  </si>
  <si>
    <t>Próba szczelności instalacji wodociągowych z rur z tworzyw sztucznych w budynkach niemieszkalnych (rurociąg o śr. do 63 mm)</t>
  </si>
  <si>
    <t>KNR-W 2-15 0128-02</t>
  </si>
  <si>
    <t>Płukanie instalacji wodociągowej w budynkach niemieszkalnych</t>
  </si>
  <si>
    <t>KNR-W 2-15 0132-04</t>
  </si>
  <si>
    <t>Zawory przelotowe i zwrotne instalacji wodociągowych z rur z tworzyw sztucznych o śr. nominalnej 32 mm</t>
  </si>
  <si>
    <t>KNR-W 2-15 0132-02</t>
  </si>
  <si>
    <t>Zawory przelotowe i zwrotne instalacji wodociągowych z rur z tworzyw sztucznych o śr. nominalnej 20 mm</t>
  </si>
  <si>
    <t>KNR-W 2-15 0132-01</t>
  </si>
  <si>
    <t>Zawory przelotowe i zwrotne instalacji wodociągowych z rur z tworzyw sztucznych o śr. nominalnej 15 mm</t>
  </si>
  <si>
    <t>KNR-W 2-15 0135-01</t>
  </si>
  <si>
    <t>KNR-W 2-15 0132-04 analogia</t>
  </si>
  <si>
    <t>Zawory przelotowe i zwrotne instalacji wodociągowych z rur z tworzyw sztucznych o śr. nominalnej 32 mm  --  Zawór antyskażeniowy</t>
  </si>
  <si>
    <t>KNR-W 2-15 0203-01</t>
  </si>
  <si>
    <t>KNR-W 2-15 0203-03</t>
  </si>
  <si>
    <t>KNR-W 2-15 0203-04</t>
  </si>
  <si>
    <t>KNR-W 2-15 0208-01</t>
  </si>
  <si>
    <t>Rurociągi z PVC kanalizacyjne o śr. 50 mm na ścianach w budynkach niemieszkalnych o połączeniach wciskowych</t>
  </si>
  <si>
    <t>KNR-W 2-15 0208-03</t>
  </si>
  <si>
    <t>Rurociągi z PVC kanalizacyjne o śr. 110 mm na ścianach w budynkach niemieszkalnych o połączeniach wciskowych</t>
  </si>
  <si>
    <t>KNR-W 2-15 0211-01</t>
  </si>
  <si>
    <t>Dodatki za wykonanie podejść odpływowych z PVC o śr. 50 mm o połączeniach wciskowych</t>
  </si>
  <si>
    <t>podej.</t>
  </si>
  <si>
    <t>KNR-W 2-15 0211-03</t>
  </si>
  <si>
    <t>Dodatki za wykonanie podejść odpływowych z PVC o śr. 110 mm o połączeniach wciskowych</t>
  </si>
  <si>
    <t>KNR-W 2-15 0213-05</t>
  </si>
  <si>
    <t>Rury wywiewne z PVC o połączeniu wciskowym o śr. 110 mm</t>
  </si>
  <si>
    <t>KNR-W 2-15 0218-01</t>
  </si>
  <si>
    <t>Wpusty ściekowe z tworzywa sztucznego o śr. 50 mm</t>
  </si>
  <si>
    <t>KNR-W 2-15 0222-02</t>
  </si>
  <si>
    <t>Czyszczaki z PVC kanalizacyjne o śr. 110 mm o połączeniach wciskowych</t>
  </si>
  <si>
    <t>KNR-W 2-15 0404-04 analogia</t>
  </si>
  <si>
    <t>Rurociągi w instalacjach c.o. z tworzyw sztucznych o śr. zewnętrznej 40 mm o połączeniach zgrzewanych na ścianach w budynkach -- w posadzkach</t>
  </si>
  <si>
    <t>KNR-W 2-15 0406-03</t>
  </si>
  <si>
    <t>Próby szczelności instalacji c.o. z rur z tworzyw sztucznych - próba zasadnicza (pulsacyjna)</t>
  </si>
  <si>
    <t>próba</t>
  </si>
  <si>
    <t>KNR-W 2-15 0410-02</t>
  </si>
  <si>
    <t>Szafki z rozdzielaczami typu SWP-2, SWN-2 do instalacji c.o. o ilości obwodów 5-7</t>
  </si>
  <si>
    <t>KNR-W 2-15 0411-01</t>
  </si>
  <si>
    <t>Zawory przelotowe i zwrotne o połączeniach gwintowanych o śr. nominalnej 10-15 mm</t>
  </si>
  <si>
    <t>KNR-W 2-15 0412-02</t>
  </si>
  <si>
    <t>Zawory grzejnikowe o śr. nominalnej 15 mm</t>
  </si>
  <si>
    <t>KNR-W 2-15 0418-11</t>
  </si>
  <si>
    <t>Grzejniki stalowe trzypłytowe o wysokości 600-900 mm i długości do 1600 mm</t>
  </si>
  <si>
    <t>KNR-W 2-15 0429-01 analogia</t>
  </si>
  <si>
    <t>Rury przyłączne z tworzyw sztucznych o śr. zewn. 20 mm do grzejników</t>
  </si>
  <si>
    <t>KNR-W 2-15 0436-01</t>
  </si>
  <si>
    <t>Próby z dokonaniem regulacji instalacji centralnego ogrzewania (na gorąco)</t>
  </si>
  <si>
    <t>urz.</t>
  </si>
  <si>
    <t>KNR 0-31 0202-01</t>
  </si>
  <si>
    <t>KNR-W 2-17 0113-02</t>
  </si>
  <si>
    <t>Przewody wentylacyjne z blachy stalowej, kołowe, typ B/I o śr. do 200 mm - udział kształtek do 35 %</t>
  </si>
  <si>
    <t>KNR-W 2-17 0113-03</t>
  </si>
  <si>
    <t>Przewody wentylacyjne z blachy stalowej, kołowe, typ B/I o śr. do 315 mm - udział kształtek do 35 %</t>
  </si>
  <si>
    <t>KNR-W 2-17 0138-01</t>
  </si>
  <si>
    <t>Kratki wentylacyjne typ A lub N o obwodzie do 800 mm - do przewodów stalowych i aluminiowych</t>
  </si>
  <si>
    <t>KNR-W 2-17 0144-01</t>
  </si>
  <si>
    <t>KNR-W 2-17 0149-03</t>
  </si>
  <si>
    <t>Podstawy dachowe stalowe kołowe typ B/II o śr. do 315 mm, w układach kanałowych</t>
  </si>
  <si>
    <t>KNR-W 2-17 0201-01 analogia</t>
  </si>
  <si>
    <t>KNR-W 2-17 0208-01 analogia</t>
  </si>
  <si>
    <t>KNR-W 2-17 0144-02</t>
  </si>
  <si>
    <t>Czerpnie lub wyrzutnie dachowe kołowe typ C do przewodów o śr. do 315 mm</t>
  </si>
  <si>
    <t>KNR-W 2-17 0147-02</t>
  </si>
  <si>
    <t>KNR-W 2-17 0318-01</t>
  </si>
  <si>
    <t>Filtry jednodziałkowe typ D i H z włókniną (Filtrex)</t>
  </si>
  <si>
    <t>KNR-W 2-17 0321-01</t>
  </si>
  <si>
    <t>Nagrzewnice ramowe typ W i Pk dwurzędowe o wielkości 1-2 (powierzchnia grzejna do 6.56 m2)</t>
  </si>
  <si>
    <t>KNR-W 2-17 0205-01 analogia</t>
  </si>
  <si>
    <t>Wentylatory osiowe o średnicy otworu ssącego do 400 mm z wirnikiem na wale silnika - do wentylacji przewodowej (masa do 90 kg) -- wentylator kanałowy</t>
  </si>
  <si>
    <t>INSTALACJE SANITARNE</t>
  </si>
  <si>
    <t>1.3</t>
  </si>
  <si>
    <t>1.4</t>
  </si>
  <si>
    <t>1.5</t>
  </si>
  <si>
    <t>1.6</t>
  </si>
  <si>
    <t>1.7</t>
  </si>
  <si>
    <t>1.8</t>
  </si>
  <si>
    <t>3.17</t>
  </si>
  <si>
    <t>3.18</t>
  </si>
  <si>
    <t>3.19</t>
  </si>
  <si>
    <t>3.20</t>
  </si>
  <si>
    <t>3.21</t>
  </si>
  <si>
    <t>3.22</t>
  </si>
  <si>
    <t>3.23</t>
  </si>
  <si>
    <t>3.24</t>
  </si>
  <si>
    <t>3.25</t>
  </si>
  <si>
    <t>3.26</t>
  </si>
  <si>
    <t>Razem instalacje sanitarne</t>
  </si>
  <si>
    <t>Razem instalacje elektryczne</t>
  </si>
  <si>
    <t>Razem roboty budowlane</t>
  </si>
  <si>
    <t>ROBOTY BUDOWLANE</t>
  </si>
  <si>
    <t>3.1.1</t>
  </si>
  <si>
    <t>3.1.2</t>
  </si>
  <si>
    <t>3.1.3</t>
  </si>
  <si>
    <t>3.1.4</t>
  </si>
  <si>
    <t>3.1.5</t>
  </si>
  <si>
    <t>3.2.1</t>
  </si>
  <si>
    <t>3.2.2</t>
  </si>
  <si>
    <t>3.2.3</t>
  </si>
  <si>
    <t>3.2.4</t>
  </si>
  <si>
    <t>3.2.5</t>
  </si>
  <si>
    <t>3.2.6</t>
  </si>
  <si>
    <t>3.2.7</t>
  </si>
  <si>
    <t>3.2.8</t>
  </si>
  <si>
    <t>Razem roboty sanitarne</t>
  </si>
  <si>
    <t>ROBOTY SANITARNE</t>
  </si>
  <si>
    <t>Razem roboty elektryczne</t>
  </si>
  <si>
    <t xml:space="preserve">Rusztowania ramowe przyścienne RR - 1/30 wysokość do 10 m </t>
  </si>
  <si>
    <t>KNR 4-01 0519-06+07</t>
  </si>
  <si>
    <t>Rozbiórka pokrycia z papy na dachach betonowych - 4-5 warstw</t>
  </si>
  <si>
    <t>Demontaż anteny, masztu tel., drabiny zewn., sygnalizatora alarmu itp..</t>
  </si>
  <si>
    <t>Wykucie bruzd poziomych 1/4x1/2 ceg. w ścianach z cegieł na zaprawie cementowo-wapiennej. dla osadzenia przewodów elektrycznych.</t>
  </si>
  <si>
    <t xml:space="preserve">KNR 4-01 0108-11 + 12 </t>
  </si>
  <si>
    <t>Pokrycie dachu papą termozgrzewalną dwuwarstwowe</t>
  </si>
  <si>
    <t>Pokrycie dachu papą termozgrzewalną - obróbki z papy nawierzchniowej</t>
  </si>
  <si>
    <t>Ocieplenie stropodachu granulatem z wełny mineralnej  gr 15 cm z wycięciem 9 szt otworów o wym 0,60*0,60 m, ułożeniem blachy gr 4 mm o wym. 1,10*1,10, ułożeniem papy o wym. 2,00*2,00, założeniem kominków wentylacyjnych do przestrzeni stropodachu</t>
  </si>
  <si>
    <t xml:space="preserve">Wykonanie koryta koszowego z blachy ocynkowanej </t>
  </si>
  <si>
    <t>Rury spustowe okrągłe o śr. 12 cm z blachy ocynkowanej powlekanej w kolorze grafitowym</t>
  </si>
  <si>
    <t>Rury spustowe okrągłe o śr. 15 cm z blachy ocynkowanej powlekanej w kolorze grafiowym</t>
  </si>
  <si>
    <t>Osadzenie i dwukrotne malowanie  wywiewek kanalizacyjnych ponad dachem wraz z wykonaniem obróbek</t>
  </si>
  <si>
    <t>szt,</t>
  </si>
  <si>
    <t>Wymiana obudowy skrzynki kurka głównego gazu wraz z odsunięciem kurka (doliczyć koszt przebudowy przez PSG oraz koszt wykonania wykopu i zasypki)</t>
  </si>
  <si>
    <t>Wykucie z muru kratek wentylacyjnych, drzwiczek</t>
  </si>
  <si>
    <t xml:space="preserve">Odbicie luźnych tynków zewnętrznych z zaprawy cementowo-wapiennej na ścianach - odbicia ponad 5 m2 </t>
  </si>
  <si>
    <t>Uzupełnienie tynków zewnętrznych zwykłych kat.III o podłożach z cegły,pustaków,gazo-i pianobetonów ( do 5 m2 w 1 miejscu )</t>
  </si>
  <si>
    <t xml:space="preserve">Wykon.pasów tynku zwyk.kat.III o szer. do 15 cm na ścianach - na bruzdach (po ukryciu przewodów) </t>
  </si>
  <si>
    <t>Ocieplenie ścian budynków płytami styropianowymi - system BSO - przyklejenie płyt styropianowych do ścian gr. 13 cm EPS 0.040 100 [z  wykonaniem prób przyczepności]</t>
  </si>
  <si>
    <t>Ocieplenie ścian budynków płytami styropianowymi - system BSO - przymocowanie płyt styropianowych  za pomocą dybli plastikowych do ścian z cegły  {z założeniem krążków ze styropianu na talerzyki kołków}</t>
  </si>
  <si>
    <t>Montaż drabiny zewnętrznej po renowacji (oczyszcenie i pomalowanie farbą chlorokaucz. w kolorze szarym)</t>
  </si>
  <si>
    <t>Zwody pionowe instalacji odgromowej na dachu lub dymniku płaskim - iglice kominowe wys. 2,0 m</t>
  </si>
  <si>
    <t>Dostawa i montaż instalacji fotowoltaicznej wraz z podłączeniem i uruchomieniem (12 modułów o mocy 250 Wp każdy)</t>
  </si>
  <si>
    <t>Wykonanie  pomiarów odbiorowych po podłączeniu instalacji fotowoltaicznej wraz z przygotowaniem dokumentów do zgłoszenia Operatorowi mikroinstalacji</t>
  </si>
  <si>
    <t>Przewody kabelkowe o łącznym przekroju żył do Cu-24/Al-40 mm2 układane w gotowych bruzdach bez zaprawiania bruzd na podłożu nie-beton.  (przewód YDYżo 5x4mm2) - podłączenie do TR</t>
  </si>
  <si>
    <t>Demontaż opraw zewnętrznych</t>
  </si>
  <si>
    <t>Oprawa C - Oprawa oświetleniowa świetlówkowa  4x40 W  (oprawa oświetleniowa szczelna, montaż nasufitowy, moduł LED, 3800 lm, IP44 )</t>
  </si>
  <si>
    <t>Oprawa A - Montaż z podłączeniem na gotowym podłożu opraw oświetleniowych przykręcanych - oprawa oświetleniowa typu plafoniera, źródło LED, 1800 lm, korpus i przesłona wykonane z poliwęglanu, IP54, IK10 )</t>
  </si>
  <si>
    <t>Oprawa B - Montaż z podłączeniem na gotowym podłożu opraw 2x20W - oprawa oświetleniowa sufitowa, szczelna, moduł LED, 4400 lm, IP65, IK10 )</t>
  </si>
  <si>
    <t xml:space="preserve">Oprawa D - Montaż z podłączeniem na gotowym podłożu opraw - oprawa oświetleniowa sufitowa/naścienna, moduł LED, 1500 lm, IP65, korpus i przesłona wykonana z tworzywa sztucznego odpornego na na uderzenia IK10, IP65 oprawa z mikrofalowym czujnikiem ruchu </t>
  </si>
  <si>
    <t>Oprawa Ew1 - Montaż z podłączeniem na gotowym podłożu opraw - oprawa ośw. awaryjnego, nastropowa, obudowa z białego poliwęglanu, min. czas pracy awaryjnej 1 h, 3 W power LED, IP41, autotest, praca "na ciemno"</t>
  </si>
  <si>
    <t xml:space="preserve">Oprawa Ew2 - Montaż z podłączeniem na gotowym podłożu opraw - oprawa ośw. awaryjnego, naścienna, obudowa z białego poliwęglanu, piktogram, min. czas pracy awaryjnej 1 h, 2 W LED, IP42, autotest, praca "na ciemno" </t>
  </si>
  <si>
    <t>Oprawa Ew3 - Montaż z podłączeniem na gotowym podłożu opraw - oprawa ośw. awaryjnego, naścienna, obudowa z białego poliwęglanu, oprawa bez piktogramu, min. czas pracy awaryjnej 1 h, 2 W LED, IP65, autotest, praca "na ciemno", oprawa zabudowana na zewnątrz obiektu nad wyjściami ewakuacyjnymi, oprawa z układem grzejnym HTR-25</t>
  </si>
  <si>
    <t>Montaż rozdzielnicy TR</t>
  </si>
  <si>
    <t>Układanie kabli wielożyłowych o masie do 1.0 kg/m na nap. znamionowe poniżej 110 kV w budynkach, budowlach lub na estakadach z mocowaniem  ( kabel YKY 5x10mm2 ) - wymiana WLZ</t>
  </si>
  <si>
    <t>Mocowanie na gotowym podłożu aparatów o masie do 2.5 kg z częściowym rozebraniem i złożeniem bez podłączenia (ilość otworów mocujących do 2)  -  wyłacznik p.poż.</t>
  </si>
  <si>
    <t>Ułożenie kabla YAKXS 4x25mm2 oraz bednarki FeZn 25x4 mm z wykonaniem wykopu i jego zasypaniem (odcinek od TR w kierunku słupów oświetleniowych wraz z odcinkiem między słupami 01/1, 01, 02 + zapas + uziom pogrążalny 3 m fi 16)</t>
  </si>
  <si>
    <t>Przyłącze wody</t>
  </si>
  <si>
    <t xml:space="preserve">Wykonanie przyłącza wody PE 40 SDR17PN10 o długości 47,8 m (rozbiórka nawierzchni, wykop, ułożenie rurociągu, włączenie do istniejącego wodociągu fi 160, odtworzenie nawierzchni) </t>
  </si>
  <si>
    <t>Przyłącze kanalizacji sanitarnej</t>
  </si>
  <si>
    <t>Wykonanie kanału z rur PVC łączonych na wcisk o śr. zewn. 160 mm, SN8 ze ścianką litą o dług. 33,0 m wraz z wykonaniem robót ziemnych i odtworzeniem nawierzchni</t>
  </si>
  <si>
    <t>instalacja gniazd wtyczkowych i zasilania urządzeń</t>
  </si>
  <si>
    <t>KNR 5-08 0210-02</t>
  </si>
  <si>
    <t>Przewody kabelkowe o łącznym przekroju żył do Cu-12/Al-20 mm2 układane w gotowych bruzdach bez zaprawiania bruzd na podłożu nie-betonowym  ( przewód YDYżo 3x2,5 mm2 )</t>
  </si>
  <si>
    <t>KNR 5-08 0207-02</t>
  </si>
  <si>
    <t>Przewody kabelkowe w powłoce polwinitowej (łączny przekrój żył Cu-12/Al-20 mm2) wciągane do rur  ( przewód YDYżo 3x2,5 mm2 )</t>
  </si>
  <si>
    <t>Przewody kabelkowe o łącznym przekroju żył do Cu-24/Al-40 mm2 układane w gotowych bruzdach bez zaprawiania bruzd na podłożu nie-betonowym  ( przewód YDYżo 5x2,5 mm2 )</t>
  </si>
  <si>
    <t>KNR 5-08 0309-03</t>
  </si>
  <si>
    <t>KNR 5-08 0309-06</t>
  </si>
  <si>
    <t>Montaż do gotowego podłoża gniazd wtyczkowych bryzgoszczelnych 2-biegunowych z uziemieniem przykręcanych 16A/2.5 mm2 z podłączeniem  ( gniazdo wtyczkowe pojedyncze 1P+N+PE, 10/16 A, 230 V, IP65, p/t )</t>
  </si>
  <si>
    <t>KNR 5-08 0309-08</t>
  </si>
  <si>
    <t>Montaż do gotowego podłoża gniazd wtyczkowych bryzgoszczelnych 3-bieg.z uziemieniem przykręcanych 16A/2.5mm2 z podłączeniem  ( gniazdo 3f, 400V, 16 A, IP44 )</t>
  </si>
  <si>
    <t>KNR 4-03 1202-02</t>
  </si>
  <si>
    <t>Sprawdzenie i pomiar kompletnego 2,3-fazowego obwodu elektrycznego niskiego napięcia</t>
  </si>
  <si>
    <t>KNR 5-08 0402-01 analogia</t>
  </si>
  <si>
    <t>Mocowanie na gotowym podłożu aparatów o masie do 2.5 kg bez częściowego rozebrania i podłączenia (il. otworów mocujących do 2)  ( główna szyna uziemiająca )</t>
  </si>
  <si>
    <t>KNR 5-08 0206-02</t>
  </si>
  <si>
    <t>Przewody izolowane jednożyłowe o przekroju żyły do 10 mm2 układane w gotowych korytkach  ( przewód LgY 6mm2 )</t>
  </si>
  <si>
    <t>KNR 5-10 0602-01</t>
  </si>
  <si>
    <t>Zarobienie na sucho końca kabla Cu 1-żyłowego o przekroju do 16 mm2 na napięcie do 1 kV o izolacji i powłoce z tworzyw sztucznych  ( końcówki kablowe Cu 6mm2 )</t>
  </si>
  <si>
    <t>KNR 4-03 1205-01</t>
  </si>
  <si>
    <t>Pierwszy pomiar uziemienia ochronnego lub roboczego</t>
  </si>
  <si>
    <t>KNR 4-03 1205-02</t>
  </si>
  <si>
    <t>Następny pomiar uziemienia ochronnego lub roboczego</t>
  </si>
  <si>
    <t>Wykonanie systemu przywoławczego w toalecie dla niepełnosprawnych</t>
  </si>
  <si>
    <t>System przywoławczy w toalecie dla niepełnosprawnych</t>
  </si>
  <si>
    <t>Instalacja ekwipotencjalna</t>
  </si>
  <si>
    <t>4.14</t>
  </si>
  <si>
    <t>Instalacja wodociągowa</t>
  </si>
  <si>
    <t>Instalacja kanalizacji sanitarnej</t>
  </si>
  <si>
    <t>4.15</t>
  </si>
  <si>
    <t>Instalacja wentylacji</t>
  </si>
  <si>
    <t>6.8</t>
  </si>
  <si>
    <t>6.9</t>
  </si>
  <si>
    <t>6.10</t>
  </si>
  <si>
    <t>6.11</t>
  </si>
  <si>
    <t>6.12</t>
  </si>
  <si>
    <t>Baterie umywalkowe jednouchwytowe o śr. nominalnej 15 mm; z czasowym wypływem, z mieszaczem</t>
  </si>
  <si>
    <t>Bateria umywalkowa  jednouchwytowa do WC dla niepełnosprawnych o śr. nominalnej 15 mm</t>
  </si>
  <si>
    <t>Bateria zlewozmywakowe stojące jednouchwytowe, jednootworowe, chromowane, z wylewką obrotową o wysokości min. 350 mm i wysięgu min 250 mm, o śr. nominalnej 15 mm</t>
  </si>
  <si>
    <t xml:space="preserve">Bateria zlewozmywakowa do zlewu gospodarczego </t>
  </si>
  <si>
    <t>Zawory czerpalne o śr. nominalnej 15 mm z zaworami antyskażeniowymi</t>
  </si>
  <si>
    <t>Rurociągi z PVC kanalizacyjne o śr. 110 mm z rozbiórką posadzki i wykonaniem wykopów, wewnątrz budynków o połączeniach wciskowych</t>
  </si>
  <si>
    <t>Rurociągi z PVC kanalizacyjne o śr. 50 mm z rozbiórką posadzki i wykonaniem wykopów, wewnątrz budynków o połączeniach wciskowych</t>
  </si>
  <si>
    <t>Rurociągi z PVC kanalizacyjne o śr. 160 mm z rozbiórką posadzki i wykonaniem wykopów, wewnątrz budynków o połączeniach wciskowych</t>
  </si>
  <si>
    <t>Zlewozmywaki jednokomorowe ze stali nierdzewnej wpuszczane w blat o wymiarach 600 x 500 x 180 mm</t>
  </si>
  <si>
    <t>Zlew gospodarczy ze stali nierdzewnej o wymiarach miski 500 x 400 x 230 mm</t>
  </si>
  <si>
    <t>Miska ustępowa ceramiczna wisząca wraz z deską sedesową twardą oraz z dostawą stelażu</t>
  </si>
  <si>
    <t>Umywalka owalna porcelanowa z syfonem gruszkowym mocowana do ściany</t>
  </si>
  <si>
    <t>Umywalka owalna porcelanowa dla osób niepełnosprawnych z syfonem gruszkowym mocowana do ściany</t>
  </si>
  <si>
    <t>Półpostumenty porcelanowe do umywalek</t>
  </si>
  <si>
    <t>Miska ustępowa ceramiczna dla osób niepełnosprawnych, wisząca wraz z deską sedesową twardą oraz z dostawą stelażu</t>
  </si>
  <si>
    <t>Pisuar pojedynczy z zaworem spłukującym</t>
  </si>
  <si>
    <t>4.16</t>
  </si>
  <si>
    <t>4.17</t>
  </si>
  <si>
    <t>4.18</t>
  </si>
  <si>
    <t>4.19</t>
  </si>
  <si>
    <t>Studnie rewizyjne z kręgów betonowych o śr. 1200 mm wraz z wykopie o głębok. 3m</t>
  </si>
  <si>
    <t>Dostawa i montaż nawiewników higrosterowalnych ciśnieniowych montowanych w skrzydłach okiennych</t>
  </si>
  <si>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O1 180 x 180 </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</si>
  <si>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O2 150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</si>
  <si>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O3 170 x 170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</si>
  <si>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O1 90 x 210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</si>
  <si>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O2 178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</si>
  <si>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O5 90 x 180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</si>
  <si>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O6 175 x 175</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</si>
  <si>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O7 90 x 90</t>
    </r>
  </si>
  <si>
    <r>
      <t xml:space="preserve">Dostawa i montaż okien z kształtowników z PCV pięciokomorowych o wsp. U </t>
    </r>
    <r>
      <rPr>
        <sz val="11"/>
        <color theme="1"/>
        <rFont val="Czcionka tekstu podstawowego"/>
        <charset val="238"/>
      </rPr>
      <t>≤</t>
    </r>
    <r>
      <rPr>
        <sz val="11"/>
        <color theme="1"/>
        <rFont val="Calibri"/>
        <family val="2"/>
        <charset val="238"/>
      </rPr>
      <t xml:space="preserve"> 1,1 W/m2K  
O8 90 x 175</t>
    </r>
  </si>
  <si>
    <t>6.13</t>
  </si>
  <si>
    <t>6.14</t>
  </si>
  <si>
    <t>6.15</t>
  </si>
  <si>
    <t>6.16</t>
  </si>
  <si>
    <t xml:space="preserve">Stolarka  drzwiowa </t>
  </si>
  <si>
    <t>Dostawa i montaż drzwi płytowych w okleinie naturalnej, kolor do uzgodnienia z Zamawiającym, wypełnienie z płyty wiórowej, ościeżnice metalowe regulowane, wg zestawienia stolarki; Wymiary i kierunki otwierania zgodne z dokumentacją; drzwi D1 90 x 200</t>
  </si>
  <si>
    <t>Dostawa i montaż drzwi wewnętrznych dwuskrzydłowych z profili z PCV z ościeżnicami, przeszklonych szkłem bezpiecznym, z wkładką patentową
drzwi D6 120 x 200 - szt. 2
drzwi D7 140 x 200 - szt. 1</t>
  </si>
  <si>
    <r>
      <t xml:space="preserve">Drzwi stalowe pełne, izolowane termicznie o wsp. U </t>
    </r>
    <r>
      <rPr>
        <sz val="11"/>
        <color theme="1"/>
        <rFont val="Czcionka tekstu podstawowego"/>
        <charset val="238"/>
      </rPr>
      <t>≤</t>
    </r>
    <r>
      <rPr>
        <sz val="11"/>
        <color theme="1"/>
        <rFont val="Calibri"/>
        <family val="2"/>
        <charset val="238"/>
      </rPr>
      <t xml:space="preserve"> 1,5 W/m2K, antywłamaniowe z dwoma zamkami patentowymi i kompletem min. 3 kluczy do każdego</t>
    </r>
    <r>
      <rPr>
        <sz val="11"/>
        <color theme="1"/>
        <rFont val="Calibri"/>
        <family val="2"/>
        <charset val="238"/>
        <scheme val="minor"/>
      </rPr>
      <t>; D1, D2 z samozamykaczem puszkowym</t>
    </r>
  </si>
  <si>
    <r>
      <t xml:space="preserve">Drzwi D3 antywłamaniowe stalowe w kolorze szarym, izolowane termicznie, o wsp. U </t>
    </r>
    <r>
      <rPr>
        <sz val="11"/>
        <color theme="1"/>
        <rFont val="Czcionka tekstu podstawowego"/>
        <charset val="238"/>
      </rPr>
      <t>≤</t>
    </r>
    <r>
      <rPr>
        <sz val="11"/>
        <color theme="1"/>
        <rFont val="Calibri"/>
        <family val="2"/>
        <charset val="238"/>
      </rPr>
      <t xml:space="preserve"> 1,5 W/m2K, szklenie zestawem szyb antywłamaniowych, z dwoma zamkami patentowymi i zestawem min 3 kluczy do każdego, z samozamykaczem puszkowym</t>
    </r>
  </si>
  <si>
    <r>
      <t xml:space="preserve">Drzwi stalowe pełne izolowane termicznie o wsp. U </t>
    </r>
    <r>
      <rPr>
        <sz val="11"/>
        <color theme="1"/>
        <rFont val="Czcionka tekstu podstawowego"/>
        <charset val="238"/>
      </rPr>
      <t>≤</t>
    </r>
    <r>
      <rPr>
        <sz val="11"/>
        <color theme="1"/>
        <rFont val="Calibri"/>
        <family val="2"/>
        <charset val="238"/>
      </rPr>
      <t xml:space="preserve"> 1,5 W/m2K - </t>
    </r>
    <r>
      <rPr>
        <sz val="11"/>
        <color theme="1"/>
        <rFont val="Calibri"/>
        <family val="2"/>
        <charset val="238"/>
        <scheme val="minor"/>
      </rPr>
      <t>do kotłowni, D4 w kolorze szarym, z dwoma zamkami patentowymi i kompletem min 3 kluczy do każdego.</t>
    </r>
  </si>
  <si>
    <t>Wykucia, wyburzenia</t>
  </si>
  <si>
    <t xml:space="preserve">Wykucie otworów w ścianach z cegieł o grub. ponad 1 ceg. na zaprawie wapiennej lub cementowo-wapiennej z pozostawieniem słupka 25x25cm i przygotowaniem go do wzmocnienia + wykonanie stemplowania </t>
  </si>
  <si>
    <t>Roboty konstrukcyjne</t>
  </si>
  <si>
    <t>Demontaż zadaszenia nad wejściem: demontaż rynien i rur spustowych, rozbiórka pokrycia z blachy (41,56 m2), rozbiórka obudowy z desek, demontaż stalowej konstrukcji zadaszenia)</t>
  </si>
  <si>
    <t>Naprawa odsłoniętej powierzchni - zastosowanie rozwiązania systemowego do naprawy powierzchni betonowych - wraz z usunięciem luźnych fragmentów, pokryciem całości warstwą szpachlową i malowaniem farbą do betonu (po demontażu zadaszeń nad wejściami)</t>
  </si>
  <si>
    <t>5.26</t>
  </si>
  <si>
    <t>Tynki wewn. zwykłe kat. III wykonywane ręcznie na ścianach w pom. o pow.podłogi ponad 5 m2</t>
  </si>
  <si>
    <t>Ochrona narożników wypukłych kątownikiem metalowym</t>
  </si>
  <si>
    <t>Ścianki działowe z bloczków gazobetonowych gr.12cm [ odm. 700, zaprawa cem-wap M 5 ] - ściany działowe [ w każdej spoinie wykonać zbrojenie z dwóch prętów fi6 mocowanych w murze istniejącym ] z wykonaniem otworów drzwiowych</t>
  </si>
  <si>
    <t>Rozebranie posadzki z paneli drewnianych</t>
  </si>
  <si>
    <t>Rozebranie posadzek z płytek, lastrico, cementowych</t>
  </si>
  <si>
    <t>Wykucie kanałow dla instalacji podposadzkowej (wod-kan i co)</t>
  </si>
  <si>
    <t xml:space="preserve">Zabetonowanie kanałów po ułożeniu instalacji podposadzkowych </t>
  </si>
  <si>
    <t xml:space="preserve">(z.VII) Gruntowanie podłoży preparatami - powierzchnie poziome </t>
  </si>
  <si>
    <t xml:space="preserve">NNRNKB 202 1132-01 </t>
  </si>
  <si>
    <t>Przygotowanie starego podłoża - oczyszczenie, wyrównanie z przygotowaniem jednakowej rzędnej dla wszystkich warstw projektowanych</t>
  </si>
  <si>
    <t>Warstwy wyrównawcze pod posadzki z zaprawy samopoziomującej gr 5 cm</t>
  </si>
  <si>
    <r>
      <t>Dostawa i montaż drzwi płytowych w okleinie naturalnej, kolor do uzgodnienia z Zamawiającym, wypełnienie z płyty wiórowej, ościeżnice metalowe regulowane, wg zestawienia stolarki; Wymiary i kierunki otwierania zgodne z dokumentacją; drzwi wyposażone w kratki transferowe, klamki w kolorze srebrnym, wkładki patentowe z kompletem 3 kluczy</t>
    </r>
    <r>
      <rPr>
        <sz val="11"/>
        <rFont val="Calibri"/>
        <family val="2"/>
        <charset val="238"/>
        <scheme val="minor"/>
      </rPr>
      <t xml:space="preserve"> (drzwi do WC z blokadą)</t>
    </r>
    <r>
      <rPr>
        <sz val="11"/>
        <color theme="1"/>
        <rFont val="Calibri"/>
        <family val="2"/>
        <charset val="238"/>
        <scheme val="minor"/>
      </rPr>
      <t xml:space="preserve">
drzwi D2 90 x 200 - szt. 3
drzwi D3 80 x 200 - szt. 3
drzwi D4 100 x 200 - szt. 1
drzwi D5 70 x 200 - szt. 1</t>
    </r>
  </si>
  <si>
    <t>Rozebranie nawierzchni betonowej przed budynkiem od strony wschodniej</t>
  </si>
  <si>
    <t>Wywiezienie samochodami samowyładowczym gruzu z rozbieranych konstrukcji ceglanych na odległość do 1 km [ łącznie z opłatą za składowanie odpadów, elementy stalowe jako złom odpłatny nie podlegają kosztom wywozu ] na odległość do 20 km</t>
  </si>
  <si>
    <t>Rozebranie wykończenia ścian z boazerii</t>
  </si>
  <si>
    <t>KNR 4-01 0108-17 + 20</t>
  </si>
  <si>
    <t>3.2.9</t>
  </si>
  <si>
    <t>3.2.10</t>
  </si>
  <si>
    <t>3.3.1</t>
  </si>
  <si>
    <t>3.3.2</t>
  </si>
  <si>
    <t>3.3.3</t>
  </si>
  <si>
    <t>3.3.4</t>
  </si>
  <si>
    <t>3.3.5</t>
  </si>
  <si>
    <t>3.3.6</t>
  </si>
  <si>
    <t>3.3.7</t>
  </si>
  <si>
    <t>3.4.1</t>
  </si>
  <si>
    <t>3.4.2</t>
  </si>
  <si>
    <t>3.4.3</t>
  </si>
  <si>
    <t>3.5.1</t>
  </si>
  <si>
    <t>3.5.2</t>
  </si>
  <si>
    <t>KNR 4-01 0108-06 +08</t>
  </si>
  <si>
    <t>Wywóz ziemi samochodami samowyładowczymi na odległość do 20 km grunt.kat. III [ wraz z opłatą za składowanie odpadów ]</t>
  </si>
  <si>
    <t>3.5.3</t>
  </si>
  <si>
    <t>3.5.4</t>
  </si>
  <si>
    <t>3.5.5</t>
  </si>
  <si>
    <t>3.5.6</t>
  </si>
  <si>
    <t>3.5.7</t>
  </si>
  <si>
    <t>3.5.8</t>
  </si>
  <si>
    <t>3.5.9</t>
  </si>
  <si>
    <t>3.5.10</t>
  </si>
  <si>
    <t>3.5.11</t>
  </si>
  <si>
    <t>3.5.12</t>
  </si>
  <si>
    <t>3.5.13</t>
  </si>
  <si>
    <t>3.5.14</t>
  </si>
  <si>
    <t>3.5.15</t>
  </si>
  <si>
    <t>3.5.16</t>
  </si>
  <si>
    <t>3.5.17</t>
  </si>
  <si>
    <t>3.5.18</t>
  </si>
  <si>
    <t>3.5.19</t>
  </si>
  <si>
    <t>3.5.20</t>
  </si>
  <si>
    <t>3.5.21</t>
  </si>
  <si>
    <t>3.5.22</t>
  </si>
  <si>
    <t>3.5.23</t>
  </si>
  <si>
    <t>Oczyszczenie i uzupełnienie istniejącej opaski wokół budynku</t>
  </si>
  <si>
    <t>4.1.1</t>
  </si>
  <si>
    <t>4.1.2</t>
  </si>
  <si>
    <t>Dodatkowe obwody zasilające urządzenia wentylacji mechanicznej</t>
  </si>
  <si>
    <t>Podłaczenie urządzeń w kotłowni</t>
  </si>
  <si>
    <t>Obwód oświetlenia w kotłowni + 2 oprawy LED</t>
  </si>
  <si>
    <t>3.2.11</t>
  </si>
  <si>
    <t>Wyprawa cienkowarstwowa z tynków żywicznych mozaikowych gr 1 mm wykonana ręcznie na uprzednio przygotowanym podłożu</t>
  </si>
  <si>
    <t>Hydroizolacja do stosowania pod okładziny [ folia płynna dwuwarstwowo ] - ściany do wys. 1,0 m</t>
  </si>
  <si>
    <t xml:space="preserve">Tynki wewn. zwykłe kat. III wykonywane ręcznie na stropach płaskich o pow ponad 5m2 </t>
  </si>
  <si>
    <t xml:space="preserve">KNR 4-01 0108-17 </t>
  </si>
  <si>
    <t>INSTALACJE TELETECHNICZNE</t>
  </si>
  <si>
    <t>ZN-97/TP S.A.-040 0102-01</t>
  </si>
  <si>
    <t>Budowa kanalizacji kablowej pierwotnej z rur z tworzyw sztucznych o liczbie warstw 1; liczbie rur 1; liczbie otworów 1.</t>
  </si>
  <si>
    <t>ZN-97/TP S.A.-040 0301-01</t>
  </si>
  <si>
    <t>Budowa studni kablowych prefabrykowanych rozdzielczych SKO -1 w gruncie kategorii I-II.</t>
  </si>
  <si>
    <t>Kanalizacja kablowa</t>
  </si>
  <si>
    <t>CCTV oraz SSWiN</t>
  </si>
  <si>
    <t xml:space="preserve">Wykonanie instalacji SSWiN z montażem 10 czujek pir, centralki alarmowej, klawiatury, sygnalizatora optyczno-akustycznego, akumulatora i uruchomieniem </t>
  </si>
  <si>
    <t>Razem instalacje teletechniczne</t>
  </si>
  <si>
    <t>3.5.24</t>
  </si>
  <si>
    <t>Oczyszczenie i malowanie balustrady z rur przy zejściu do kotłowni</t>
  </si>
  <si>
    <t>Osadzenie parapetów wewnętrznych z PCV</t>
  </si>
  <si>
    <t>Dostawa i montaż drzwi płytowych przeszklonych w okleinie naturalnej, kolor do uzgodnienia z Zamawiającym, ościeżnice metalowe regulowane, wg zestawienia stolarki; Wymiary i kierunki otwierania zgodne z dokumentacją; drzwi D1 90 x 201 (pomieszczenie komputerowe, biuro)</t>
  </si>
  <si>
    <t>3.4.4</t>
  </si>
  <si>
    <t>Otwory w ścianach murowanych -ułożenie nadproży prefabrykowanych - L19 N/150</t>
  </si>
  <si>
    <t>Osadzenie podciągu - poz. 2.0 - 3 x dwuteownik 160 wraz z oszpałdowaniem, osiatkowaniem i otynkowaniem</t>
  </si>
  <si>
    <t>Wykonanie nowych kanałów wentylacyjnych w sanitariatach, kuchni, sali głównej</t>
  </si>
  <si>
    <t>Hydroizolacja do stosowania pod okładziny [ folia płynna dwuwarstwowo ]: sanitariaty, zmywalnia, pom. gospodarcze</t>
  </si>
  <si>
    <t>Zakup, dostawa i montaż zadaszenia systemowego z poliwęglanu litego gr. 10mm na stelażu aluminiowym (2 x 1,92 m2 = 3,84 m2 wg rys. B-10)</t>
  </si>
  <si>
    <t>Badanie wody</t>
  </si>
  <si>
    <t>Zlewozmywaki dwukomorowe ze stali nierdzewnej, wpuszczane w blat, o wymiarach 800 x 500 x 180 typ gastronomiczny wraz ze stołem z blachy kwasoodpornej</t>
  </si>
  <si>
    <t>Zawory termostatyczne z głowicami</t>
  </si>
  <si>
    <t xml:space="preserve">Demontaż istniejących grzejników płytowych, oczyszczenie i płukanie grzejników, montaż zgodnie z zapotrzebowaniem cieplnym pomieszczeń </t>
  </si>
  <si>
    <t>Rurociągi z rur wielowarstwowych o warstwie wewn. I zewn. Z polietylenu sieciowanego z wkładką z taśmy aluminiowej o śr. 18 mm układane w rurze osłonowej z rozdzielaczami w budynkach</t>
  </si>
  <si>
    <r>
      <t xml:space="preserve">Wentylatory łazienkowe o cichym trybie pracy, poborze mocy do 30W, prędkości obrotowej 1700 obr/min i wydajności
</t>
    </r>
    <r>
      <rPr>
        <sz val="11"/>
        <color theme="1"/>
        <rFont val="Calibri"/>
        <family val="2"/>
        <charset val="238"/>
      </rPr>
      <t>≥200 m3/h - szt. 1
≥90 m3/h - szt. 3</t>
    </r>
  </si>
  <si>
    <r>
      <t xml:space="preserve">Wentylatory dachowe stalowe z podstawą tłumiącą o wydajności:
</t>
    </r>
    <r>
      <rPr>
        <sz val="11"/>
        <color theme="1"/>
        <rFont val="Calibri"/>
        <family val="2"/>
        <charset val="238"/>
      </rPr>
      <t>≥630 m3/h - szt. 2
≥850 m3/h - szt. 1</t>
    </r>
  </si>
  <si>
    <t>Czerpnie  dachowe kołowe typ C do przewodów o śr. do 315 mm</t>
  </si>
  <si>
    <t>Czerpnie ścienne kołowe typ B i C o śr. do 500 mm</t>
  </si>
  <si>
    <t>Oczyszczenie i pomalowanie masztu przyłącza napowietrznego farbą chlorokauczukową w kolrze szarym (+ ew. demontaż i ponowny montaż)</t>
  </si>
  <si>
    <t>1.9</t>
  </si>
  <si>
    <t>Korekta instalacji odgromowej, zgodnie z pkt. 2.7 "Uzupełnienia do Projektu budowlano-wykonawczego"</t>
  </si>
  <si>
    <t>Wykonanie instalacji CCTV z montażem 5 kamer typu bullet z promiennikiem podczerwieni, montażem rejestratora, ochronników przepięciowych i uruchomieniem instalacji</t>
  </si>
  <si>
    <t>Przebudowa układu przygotowania cwu w kotłowni, zgodnie z "Uzupełnieniem do projketu budowlano-wykonawczego"</t>
  </si>
  <si>
    <t xml:space="preserve"> Zamawiający nie odpowiada za prawidłowość formuł w pliku; Wykonawca jest zobowiązany do ich sprawdzenia.</t>
  </si>
  <si>
    <t>7.</t>
  </si>
  <si>
    <t>Instalacja gazowa</t>
  </si>
  <si>
    <t>7.1</t>
  </si>
  <si>
    <t>7.2</t>
  </si>
  <si>
    <t>Wykonanie podejścia do taboretu gastronomicznego</t>
  </si>
  <si>
    <t>Opracowanie projektu rozbudowy instalacji gazowej o wykonanie podejścia do taboretu gastronomicznego i uzyskanie pozwolenia na budowę w ten zakres rozbudowy instalacji gazowej; lokalizacja w pomieszczeniu kuchni</t>
  </si>
  <si>
    <t>Rodzaj robót</t>
  </si>
  <si>
    <t>Wartość netto</t>
  </si>
  <si>
    <t>Razem kosztorys ofertowy netto</t>
  </si>
  <si>
    <t>Razem kosztorys ofertowy brutto</t>
  </si>
  <si>
    <t>słownie: …………………………………………………………………………………………… zł</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</si>
  <si>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</si>
  <si>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</si>
  <si>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</si>
  <si>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</si>
  <si>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</si>
  <si>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</si>
  <si>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</si>
  <si>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</si>
  <si>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</si>
  <si>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kosztorysu Ofertowego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</si>
  <si>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</si>
  <si>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</si>
  <si>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</si>
  <si>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</si>
  <si>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</si>
  <si>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Uwagi:</t>
  </si>
  <si>
    <t xml:space="preserve">Kosztorys ofertowy sporządzić dla wszystkich branż i wszystkich robót objętych dokumentacją projektową, wyceniając wszystkie  pozycje zawarte w arkuszach: pn.: "Przebudowa" i "Termomodernizacja".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</si>
  <si>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</si>
  <si>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</si>
  <si>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</si>
  <si>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</si>
  <si>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</si>
  <si>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</si>
  <si>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</si>
  <si>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Termomodernizacja budynku świetlicy</t>
  </si>
  <si>
    <t>Przebudowa budynku śweitlicy</t>
  </si>
  <si>
    <t xml:space="preserve">Opaska </t>
  </si>
  <si>
    <t>Chodnik + taras</t>
  </si>
  <si>
    <t>4.2.1</t>
  </si>
  <si>
    <t>4.2.2</t>
  </si>
  <si>
    <t>4.2.3</t>
  </si>
  <si>
    <t>4.2.4</t>
  </si>
  <si>
    <t>4.2.5</t>
  </si>
  <si>
    <t>4.2.6</t>
  </si>
  <si>
    <t>4.2.7</t>
  </si>
  <si>
    <t>4.2.8</t>
  </si>
  <si>
    <t>Rozbiórka nawierzchni z betonu</t>
  </si>
  <si>
    <t>Dwukrotna impregnacja grzybobójcza bali i krawędziaków metodą smarowania preparatami solowymi - konstrukcja zadaszenia</t>
  </si>
  <si>
    <t>Montaż do gotowego podłoża gniazd wtyczkowych podtynkowych 2-biegunowych z uziemieniem w puszkach z podłączeniem  (gniazdo wtyczkowe pojedyncze 1P+N+PE, 10/16 A, 230 V, IP20, p/t),(ramka 1-krotna IP20 )</t>
  </si>
  <si>
    <t>Montaż do gotowego podłoża gniazd wtyczkowych podtynkowych 2-biegunowych z uziemieniem w puszkach z podłączeniem  (gniazdo wtyczkowe podwójne 2x(1P+N+PE), 10/16 A, 230 V, IP20, p/t), (ramka 1-krotna IP20 )</t>
  </si>
  <si>
    <t>Montaż do gotowego podłoża gniazd wtyczkowych bryzgoszczelnych 2-biegunowych z uziemieniem przykręcanych 16A/2.5 mm2 z podłączeniem  (gniazdo wtyczkowe pojedyncze 1P+N+PE, 10/16 A, 230 V, IP44, p/t)  ( ramka 1-krotna IP44 )</t>
  </si>
  <si>
    <t>Montaż do gotowego podłoża gniazd wtyczkowych bryzgoszczelnych 3-bieg. z uziemieniem przykręcanych 16A/2.5mm2 z podłączeniem  (gniazdo 3f, 400V, 16 A z łącznikiem, IP44 )</t>
  </si>
  <si>
    <t>7.3</t>
  </si>
  <si>
    <t>Wymiana szafki kurka głównego</t>
  </si>
  <si>
    <t>STWiOR S-1 pkt. 2.6</t>
  </si>
  <si>
    <t>STWiOR S-1 pkt. 2.5</t>
  </si>
  <si>
    <t>Wykucie bruzd w ścianach z cegieł na zaprawie cementowo-wapiennej - dla ułożenia rur o śr, zewnętrznej 20 mm wraz z ich zamurowaniem po ułożeniu rur.</t>
  </si>
  <si>
    <t>Montaż tulei ochronnych stalowych na przejściach przez przegrody budowlane</t>
  </si>
  <si>
    <t>Izolacja otulinami z pianki polietylenowej rurociągów z tworzyw sztucznych o śr. zewnętrznej 20 mm</t>
  </si>
  <si>
    <t xml:space="preserve">Izolacja otulinami z pianki polietylenowej  rurociągów z tworzyw sztucznych (PP, PE, PB) o śr. zewnętrznej 25 mm </t>
  </si>
  <si>
    <t xml:space="preserve">Izolacja z pianki polietylenowej rurociągów z tworzyw sztucznych (PP, PE, PB) o śr. zewnętrznej 32 mm </t>
  </si>
  <si>
    <t>Wykonanie przekuć przez ściany i stropy  z obróbką i uszczelnieniem przejść dla montażu kanałów wentylacyjnych</t>
  </si>
  <si>
    <t>Wykonanie kanałów wentylacyjnych z blachy dla montażu wentylatorwó wywiewnych</t>
  </si>
  <si>
    <t>4.20</t>
  </si>
  <si>
    <t>Dostawa i montaż wyposażenia sanitariatu dla niepełnosprawnych ze stali nierdzewnej (poręcz ścienna stała dług. 50 cm-szt. 2, poręcz ścienna uchylna dług. 50 cm- szt. 2)</t>
  </si>
  <si>
    <t xml:space="preserve">Demontaż stolarki okiennej i drzwi zewnętrznych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</si>
</sst>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3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b/>
      <sz val="11"/>
      <color theme="1"/>
      <name val="Czcionka tekstu podstawowego"/>
      <family val="2"/>
      <charset val="238"/>
    </font>
    <font>
      <b/>
      <sz val="12"/>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FF0000"/>
      <name val="Calibri"/>
      <family val="2"/>
      <charset val="238"/>
      <scheme val="minor"/>
    </font>
    <font>
      <sz val="11"/>
      <color theme="1"/>
      <name val="Calibri"/>
      <family val="2"/>
      <scheme val="minor"/>
    </font>
    <font>
      <b/>
      <sz val="11"/>
      <color theme="1"/>
      <name val="Czcionka tekstu podstawowego"/>
      <charset val="238"/>
    </font>
    <font>
      <sz val="11"/>
      <color theme="1"/>
      <name val="Czcionka tekstu podstawowego"/>
      <charset val="238"/>
    </font>
    <font>
      <sz val="11"/>
      <color theme="1"/>
      <name val="Calibri"/>
      <family val="2"/>
      <charset val="238"/>
    </font>
    <font>
      <b/>
      <sz val="11"/>
      <color rgb="FFFF0000"/>
      <name val="Czcionka tekstu podstawowego"/>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2"/>
      <color rgb="FFFF0000"/>
      <name val="Calibri"/>
      <family val="2"/>
      <charset val="238"/>
      <scheme val="minor"/>
    </font>
    <font>
      <sz val="12"/>
      <color theme="1"/>
      <name val="Calibri"/>
      <family val="2"/>
      <charset val="238"/>
      <scheme val="minor"/>
    </font>
    <font>
      <sz val="11"/>
      <color rgb="FFFF0000"/>
      <name val="Calibri"/>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0" fillId="0" borderId="0" applyFont="0" applyFill="0" applyBorder="0" applyAlignment="0" applyProtection="0"/>
    <xf numFmtId="0" fontId="17" fillId="0" borderId="0"/>
    <xf numFmtId="0" fontId="24" fillId="0" borderId="0" applyNumberFormat="0" applyFill="0" applyBorder="0" applyAlignment="0" applyProtection="0"/>
  </cellStyleXfs>
  <cellXfs count="186">
    <xf numFmtId="0" fontId="0" fillId="0" borderId="0" xfId="0"/>
    <xf numFmtId="0" fontId="12" fillId="0" borderId="1" xfId="0" applyFont="1" applyBorder="1" applyAlignment="1">
      <alignment horizontal="center" vertical="center" wrapText="1"/>
    </xf>
    <xf numFmtId="43" fontId="12" fillId="0" borderId="1" xfId="1" applyFont="1" applyBorder="1" applyAlignment="1">
      <alignment horizontal="center" vertical="center" wrapText="1"/>
    </xf>
    <xf numFmtId="0" fontId="13" fillId="0" borderId="0" xfId="0" applyFont="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43" fontId="13" fillId="0" borderId="1" xfId="1" applyFont="1" applyBorder="1" applyAlignment="1">
      <alignment horizontal="center" vertical="center" wrapText="1"/>
    </xf>
    <xf numFmtId="43" fontId="13" fillId="0" borderId="1" xfId="1" applyFont="1" applyBorder="1" applyAlignment="1">
      <alignment horizontal="right" vertical="center" wrapText="1"/>
    </xf>
    <xf numFmtId="0" fontId="14" fillId="0" borderId="1" xfId="0" applyFont="1" applyFill="1" applyBorder="1" applyAlignment="1">
      <alignment horizontal="center" vertical="center" wrapText="1"/>
    </xf>
    <xf numFmtId="43" fontId="14" fillId="0" borderId="1" xfId="1" applyFont="1" applyFill="1" applyBorder="1" applyAlignment="1">
      <alignment horizontal="center" vertical="center" wrapText="1"/>
    </xf>
    <xf numFmtId="43" fontId="14" fillId="0" borderId="1" xfId="1" applyFont="1" applyFill="1" applyBorder="1" applyAlignment="1">
      <alignment horizontal="righ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43" fontId="13" fillId="0" borderId="1" xfId="1" applyFont="1" applyFill="1" applyBorder="1" applyAlignment="1">
      <alignment horizontal="center" vertical="center" wrapText="1"/>
    </xf>
    <xf numFmtId="43" fontId="13" fillId="0" borderId="1" xfId="1" applyFont="1" applyFill="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43" fontId="15" fillId="0" borderId="1" xfId="1" applyFont="1" applyBorder="1" applyAlignment="1">
      <alignment horizontal="center" vertical="center" wrapText="1"/>
    </xf>
    <xf numFmtId="43" fontId="15" fillId="0" borderId="1" xfId="1" applyFont="1" applyBorder="1" applyAlignment="1">
      <alignment horizontal="right" vertical="center" wrapText="1"/>
    </xf>
    <xf numFmtId="43" fontId="16" fillId="0" borderId="1" xfId="1" applyFont="1" applyBorder="1" applyAlignment="1">
      <alignment horizontal="right" vertical="center" wrapText="1"/>
    </xf>
    <xf numFmtId="0" fontId="13" fillId="0" borderId="1" xfId="0" applyNumberFormat="1" applyFont="1" applyBorder="1" applyAlignment="1">
      <alignment vertical="center" wrapText="1"/>
    </xf>
    <xf numFmtId="0" fontId="16" fillId="0" borderId="0" xfId="0" applyFont="1" applyBorder="1" applyAlignment="1">
      <alignment horizontal="left" vertical="center" wrapText="1"/>
    </xf>
    <xf numFmtId="0" fontId="16" fillId="0" borderId="0" xfId="0" applyFont="1" applyBorder="1" applyAlignment="1">
      <alignment vertical="center" wrapText="1"/>
    </xf>
    <xf numFmtId="0" fontId="16" fillId="0" borderId="0" xfId="0" applyFont="1" applyBorder="1" applyAlignment="1">
      <alignment horizontal="center" vertical="center" wrapText="1"/>
    </xf>
    <xf numFmtId="43" fontId="16" fillId="0" borderId="0" xfId="1" applyFont="1" applyBorder="1" applyAlignment="1">
      <alignment horizontal="center" vertical="center" wrapText="1"/>
    </xf>
    <xf numFmtId="43" fontId="16" fillId="0" borderId="0" xfId="1" applyFont="1" applyBorder="1" applyAlignment="1">
      <alignment horizontal="righ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43" fontId="13" fillId="0" borderId="0" xfId="1" applyFont="1" applyAlignment="1">
      <alignment horizontal="center" vertical="center" wrapText="1"/>
    </xf>
    <xf numFmtId="43" fontId="13" fillId="0" borderId="0" xfId="1" applyFont="1" applyAlignment="1">
      <alignment horizontal="right" vertical="center" wrapText="1"/>
    </xf>
    <xf numFmtId="0" fontId="13" fillId="0" borderId="1" xfId="0" applyFont="1" applyBorder="1" applyAlignment="1">
      <alignment horizontal="center" vertical="center"/>
    </xf>
    <xf numFmtId="164" fontId="13" fillId="0" borderId="1" xfId="1" applyNumberFormat="1" applyFont="1" applyBorder="1" applyAlignment="1">
      <alignment vertical="center"/>
    </xf>
    <xf numFmtId="0" fontId="0" fillId="0" borderId="0" xfId="0" applyAlignment="1">
      <alignment vertical="center"/>
    </xf>
    <xf numFmtId="0" fontId="14" fillId="2" borderId="1" xfId="0" applyFont="1" applyFill="1" applyBorder="1" applyAlignment="1">
      <alignment horizontal="center" vertical="center"/>
    </xf>
    <xf numFmtId="164" fontId="14" fillId="2" borderId="1" xfId="1" applyNumberFormat="1" applyFont="1" applyFill="1" applyBorder="1" applyAlignment="1">
      <alignment vertical="center"/>
    </xf>
    <xf numFmtId="0" fontId="14" fillId="3" borderId="1" xfId="0" applyFont="1" applyFill="1" applyBorder="1" applyAlignment="1">
      <alignment horizontal="center" vertical="center"/>
    </xf>
    <xf numFmtId="164" fontId="14" fillId="3" borderId="1" xfId="1"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164" fontId="0" fillId="0" borderId="0" xfId="1" applyNumberFormat="1" applyFont="1" applyAlignment="1">
      <alignment vertical="center"/>
    </xf>
    <xf numFmtId="0" fontId="18"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4" fontId="0" fillId="0" borderId="1" xfId="1" applyNumberFormat="1" applyFont="1" applyBorder="1" applyAlignment="1">
      <alignment vertical="center"/>
    </xf>
    <xf numFmtId="43" fontId="13" fillId="0" borderId="1" xfId="1" applyFont="1" applyBorder="1" applyAlignment="1">
      <alignment vertical="center" wrapText="1"/>
    </xf>
    <xf numFmtId="43" fontId="14" fillId="0" borderId="1" xfId="1" applyFont="1" applyFill="1" applyBorder="1" applyAlignment="1">
      <alignment vertical="center" wrapText="1"/>
    </xf>
    <xf numFmtId="43" fontId="13" fillId="0" borderId="1" xfId="1" applyFont="1" applyFill="1" applyBorder="1" applyAlignment="1">
      <alignment vertical="center" wrapText="1"/>
    </xf>
    <xf numFmtId="43" fontId="15" fillId="0" borderId="1" xfId="1" applyFont="1" applyFill="1" applyBorder="1" applyAlignment="1">
      <alignment vertical="center" wrapText="1"/>
    </xf>
    <xf numFmtId="43" fontId="15" fillId="0" borderId="1" xfId="1" applyFont="1" applyBorder="1" applyAlignment="1">
      <alignment vertical="center" wrapText="1"/>
    </xf>
    <xf numFmtId="43" fontId="13" fillId="0" borderId="0" xfId="1" applyFont="1" applyAlignment="1">
      <alignment vertical="center" wrapText="1"/>
    </xf>
    <xf numFmtId="0" fontId="13" fillId="0" borderId="3" xfId="0" applyFont="1" applyBorder="1" applyAlignment="1">
      <alignment vertical="center" wrapText="1"/>
    </xf>
    <xf numFmtId="0" fontId="14" fillId="2" borderId="2" xfId="0" applyFont="1" applyFill="1" applyBorder="1" applyAlignment="1">
      <alignment vertical="center"/>
    </xf>
    <xf numFmtId="0" fontId="14" fillId="2" borderId="4" xfId="0" applyFont="1" applyFill="1" applyBorder="1" applyAlignment="1">
      <alignment vertical="center"/>
    </xf>
    <xf numFmtId="0" fontId="14" fillId="2" borderId="3" xfId="0" applyFont="1" applyFill="1" applyBorder="1" applyAlignment="1">
      <alignment vertical="center"/>
    </xf>
    <xf numFmtId="0" fontId="13" fillId="0" borderId="2" xfId="0" applyFont="1" applyBorder="1" applyAlignment="1">
      <alignment vertical="center" wrapText="1"/>
    </xf>
    <xf numFmtId="0" fontId="13" fillId="0" borderId="3" xfId="0" applyFont="1" applyBorder="1" applyAlignment="1">
      <alignment vertical="center"/>
    </xf>
    <xf numFmtId="0" fontId="12" fillId="0" borderId="0" xfId="0" applyFont="1" applyAlignment="1">
      <alignment horizontal="left" vertical="center"/>
    </xf>
    <xf numFmtId="0" fontId="14" fillId="2" borderId="1" xfId="0" applyFont="1" applyFill="1" applyBorder="1" applyAlignment="1">
      <alignment vertical="center"/>
    </xf>
    <xf numFmtId="0" fontId="0" fillId="2" borderId="0" xfId="0" applyFill="1" applyAlignment="1">
      <alignment vertical="center"/>
    </xf>
    <xf numFmtId="164" fontId="12" fillId="0" borderId="1" xfId="1" applyNumberFormat="1" applyFont="1" applyBorder="1" applyAlignment="1">
      <alignment vertical="center"/>
    </xf>
    <xf numFmtId="164" fontId="11" fillId="2" borderId="1" xfId="1" applyNumberFormat="1" applyFont="1" applyFill="1" applyBorder="1" applyAlignment="1">
      <alignment vertical="center"/>
    </xf>
    <xf numFmtId="0" fontId="14" fillId="2" borderId="1" xfId="0" applyFont="1" applyFill="1" applyBorder="1" applyAlignment="1">
      <alignment horizontal="center" vertical="center" wrapText="1"/>
    </xf>
    <xf numFmtId="43" fontId="14" fillId="2" borderId="1" xfId="1" applyFont="1" applyFill="1" applyBorder="1" applyAlignment="1">
      <alignment horizontal="center" vertical="center" wrapText="1"/>
    </xf>
    <xf numFmtId="43" fontId="14" fillId="2" borderId="1" xfId="1" applyFont="1" applyFill="1" applyBorder="1" applyAlignment="1">
      <alignment horizontal="right" vertical="center" wrapText="1"/>
    </xf>
    <xf numFmtId="164" fontId="14" fillId="2" borderId="1" xfId="1" applyNumberFormat="1" applyFont="1" applyFill="1" applyBorder="1" applyAlignment="1">
      <alignment vertical="center" wrapText="1"/>
    </xf>
    <xf numFmtId="0" fontId="14" fillId="2" borderId="1" xfId="0" applyFont="1" applyFill="1" applyBorder="1" applyAlignment="1">
      <alignment vertical="center" wrapText="1"/>
    </xf>
    <xf numFmtId="43" fontId="14" fillId="2" borderId="1" xfId="1" applyFont="1" applyFill="1" applyBorder="1" applyAlignment="1">
      <alignment vertical="center" wrapText="1"/>
    </xf>
    <xf numFmtId="0" fontId="13" fillId="0" borderId="1" xfId="0" applyFont="1" applyBorder="1" applyAlignment="1">
      <alignment horizontal="center" vertical="center" wrapText="1"/>
    </xf>
    <xf numFmtId="43" fontId="13" fillId="2" borderId="1" xfId="1" applyFont="1" applyFill="1" applyBorder="1" applyAlignment="1">
      <alignment vertical="center" wrapText="1"/>
    </xf>
    <xf numFmtId="43" fontId="14" fillId="0" borderId="1" xfId="1"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0" borderId="4" xfId="0" applyFont="1" applyFill="1" applyBorder="1" applyAlignment="1">
      <alignment vertical="center" wrapText="1"/>
    </xf>
    <xf numFmtId="0" fontId="14" fillId="0" borderId="3" xfId="0" applyFont="1" applyFill="1" applyBorder="1" applyAlignment="1">
      <alignment vertical="center" wrapText="1"/>
    </xf>
    <xf numFmtId="0" fontId="9" fillId="0" borderId="1" xfId="0" applyFont="1" applyFill="1" applyBorder="1" applyAlignment="1">
      <alignment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8" fillId="0" borderId="1" xfId="0" applyFont="1" applyFill="1" applyBorder="1" applyAlignment="1">
      <alignment vertical="center" wrapText="1"/>
    </xf>
    <xf numFmtId="0" fontId="14"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13" fillId="0" borderId="1" xfId="1" applyNumberFormat="1" applyFont="1" applyFill="1" applyBorder="1" applyAlignment="1">
      <alignment vertical="center"/>
    </xf>
    <xf numFmtId="0" fontId="8" fillId="0" borderId="3" xfId="0" applyFont="1" applyBorder="1" applyAlignment="1">
      <alignment vertical="center" wrapText="1"/>
    </xf>
    <xf numFmtId="164" fontId="8" fillId="0" borderId="1" xfId="1" applyNumberFormat="1" applyFont="1" applyBorder="1" applyAlignment="1">
      <alignment vertical="center"/>
    </xf>
    <xf numFmtId="0" fontId="14" fillId="0" borderId="1" xfId="0" applyFont="1" applyBorder="1" applyAlignment="1">
      <alignment vertical="center" wrapText="1"/>
    </xf>
    <xf numFmtId="0" fontId="8" fillId="2" borderId="0" xfId="0" applyFont="1" applyFill="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7" fillId="0" borderId="1" xfId="0" applyFont="1" applyBorder="1" applyAlignment="1">
      <alignment vertical="center" wrapText="1"/>
    </xf>
    <xf numFmtId="0" fontId="14" fillId="2" borderId="1" xfId="0" applyFont="1" applyFill="1" applyBorder="1" applyAlignment="1">
      <alignment horizontal="center"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1" xfId="0" applyFont="1" applyBorder="1" applyAlignment="1">
      <alignment horizontal="center" vertical="center" wrapText="1"/>
    </xf>
    <xf numFmtId="0" fontId="21" fillId="0" borderId="0" xfId="0" applyFont="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164" fontId="5" fillId="0" borderId="1" xfId="1" applyNumberFormat="1" applyFont="1" applyFill="1" applyBorder="1" applyAlignment="1">
      <alignment vertical="center"/>
    </xf>
    <xf numFmtId="0" fontId="5" fillId="0" borderId="1" xfId="0" applyFont="1" applyFill="1" applyBorder="1" applyAlignment="1">
      <alignment horizontal="left" vertical="center" wrapText="1"/>
    </xf>
    <xf numFmtId="0" fontId="5" fillId="0" borderId="0" xfId="0" applyFont="1" applyAlignment="1">
      <alignment vertical="center"/>
    </xf>
    <xf numFmtId="0" fontId="20" fillId="0" borderId="0" xfId="0" applyFont="1" applyAlignment="1">
      <alignment horizontal="right" vertical="center" indent="2"/>
    </xf>
    <xf numFmtId="43" fontId="5" fillId="0" borderId="0" xfId="1" applyFont="1" applyAlignment="1">
      <alignment vertical="center"/>
    </xf>
    <xf numFmtId="0" fontId="5" fillId="4" borderId="1" xfId="0" applyFont="1" applyFill="1" applyBorder="1" applyAlignment="1">
      <alignment horizontal="center" vertical="center"/>
    </xf>
    <xf numFmtId="43" fontId="5" fillId="4" borderId="1" xfId="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43" fontId="5" fillId="0" borderId="1" xfId="1" applyFont="1" applyBorder="1" applyAlignment="1">
      <alignment vertical="center"/>
    </xf>
    <xf numFmtId="0" fontId="5" fillId="0" borderId="1" xfId="0" applyFont="1" applyBorder="1" applyAlignment="1">
      <alignment horizontal="right" vertical="center"/>
    </xf>
    <xf numFmtId="0" fontId="5" fillId="4" borderId="1" xfId="0" applyFont="1" applyFill="1" applyBorder="1" applyAlignment="1">
      <alignment vertical="center"/>
    </xf>
    <xf numFmtId="0" fontId="5" fillId="4" borderId="1" xfId="0" applyFont="1" applyFill="1" applyBorder="1" applyAlignment="1">
      <alignment horizontal="right" vertical="center"/>
    </xf>
    <xf numFmtId="43" fontId="5" fillId="4" borderId="1" xfId="1" applyFont="1" applyFill="1" applyBorder="1" applyAlignment="1">
      <alignment vertical="center"/>
    </xf>
    <xf numFmtId="0" fontId="22" fillId="0" borderId="0" xfId="0" applyFont="1" applyAlignment="1">
      <alignment horizontal="left" vertical="center"/>
    </xf>
    <xf numFmtId="0" fontId="20" fillId="0" borderId="0" xfId="0" applyFont="1" applyAlignment="1">
      <alignment horizontal="left" vertical="center" indent="5"/>
    </xf>
    <xf numFmtId="0" fontId="24" fillId="0" borderId="0" xfId="3" applyAlignment="1">
      <alignment horizontal="left" vertical="center" indent="4"/>
    </xf>
    <xf numFmtId="43" fontId="5" fillId="0" borderId="0" xfId="1" applyFont="1" applyAlignment="1">
      <alignment horizontal="center" vertical="center"/>
    </xf>
    <xf numFmtId="43" fontId="25" fillId="0" borderId="0" xfId="1" applyFont="1" applyAlignment="1">
      <alignment horizontal="center" vertical="center" wrapText="1"/>
    </xf>
    <xf numFmtId="0" fontId="14" fillId="0" borderId="0" xfId="0" applyFont="1" applyAlignment="1">
      <alignment vertical="center"/>
    </xf>
    <xf numFmtId="0" fontId="26" fillId="0" borderId="0" xfId="0" applyFont="1" applyAlignment="1">
      <alignment vertical="center"/>
    </xf>
    <xf numFmtId="0" fontId="20" fillId="0" borderId="0" xfId="0" applyFont="1" applyAlignment="1">
      <alignment vertical="center"/>
    </xf>
    <xf numFmtId="0" fontId="5" fillId="0" borderId="0" xfId="0" applyFont="1" applyBorder="1" applyAlignment="1">
      <alignment vertical="center"/>
    </xf>
    <xf numFmtId="0" fontId="30" fillId="0" borderId="0" xfId="0" applyFont="1" applyBorder="1" applyAlignment="1">
      <alignment vertical="center"/>
    </xf>
    <xf numFmtId="0" fontId="24" fillId="0" borderId="0" xfId="3" applyAlignment="1">
      <alignment vertical="center"/>
    </xf>
    <xf numFmtId="0" fontId="12" fillId="0" borderId="1" xfId="0" applyFont="1" applyBorder="1" applyAlignment="1">
      <alignment horizontal="center" vertical="center"/>
    </xf>
    <xf numFmtId="164" fontId="12" fillId="0" borderId="1" xfId="1" applyNumberFormat="1" applyFont="1" applyBorder="1" applyAlignment="1">
      <alignment horizontal="center" vertical="center"/>
    </xf>
    <xf numFmtId="0" fontId="5" fillId="0" borderId="1" xfId="0" applyFont="1" applyBorder="1" applyAlignment="1">
      <alignment vertical="center" wrapText="1"/>
    </xf>
    <xf numFmtId="0" fontId="9" fillId="0" borderId="6"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164" fontId="13" fillId="0" borderId="6" xfId="1" applyNumberFormat="1" applyFont="1" applyBorder="1" applyAlignment="1">
      <alignment vertical="center"/>
    </xf>
    <xf numFmtId="0" fontId="0" fillId="2" borderId="1" xfId="0" applyFill="1" applyBorder="1" applyAlignment="1">
      <alignment vertical="center"/>
    </xf>
    <xf numFmtId="0" fontId="4" fillId="0" borderId="3" xfId="0" applyFont="1" applyBorder="1" applyAlignment="1">
      <alignment vertical="center" wrapText="1"/>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wrapText="1"/>
    </xf>
    <xf numFmtId="0" fontId="6" fillId="0" borderId="7" xfId="0" applyFont="1" applyBorder="1" applyAlignment="1">
      <alignment vertical="center" wrapText="1"/>
    </xf>
    <xf numFmtId="164" fontId="0" fillId="0" borderId="6" xfId="1" applyNumberFormat="1" applyFont="1" applyBorder="1" applyAlignment="1">
      <alignment vertical="center"/>
    </xf>
    <xf numFmtId="0" fontId="14" fillId="2" borderId="8" xfId="0" applyFont="1" applyFill="1" applyBorder="1" applyAlignment="1">
      <alignment vertical="center"/>
    </xf>
    <xf numFmtId="0" fontId="14" fillId="2" borderId="8" xfId="0" applyFont="1" applyFill="1" applyBorder="1" applyAlignment="1">
      <alignment horizontal="center" vertical="center"/>
    </xf>
    <xf numFmtId="164" fontId="14" fillId="2" borderId="8" xfId="1" applyNumberFormat="1" applyFont="1" applyFill="1" applyBorder="1" applyAlignment="1">
      <alignment vertical="center"/>
    </xf>
    <xf numFmtId="0" fontId="3" fillId="0" borderId="1" xfId="0" applyFont="1" applyBorder="1" applyAlignment="1">
      <alignment vertical="center" wrapText="1"/>
    </xf>
    <xf numFmtId="0" fontId="3" fillId="0" borderId="8" xfId="0" applyFont="1" applyBorder="1" applyAlignment="1">
      <alignment horizontal="center" vertical="center"/>
    </xf>
    <xf numFmtId="164" fontId="13" fillId="0" borderId="8" xfId="1" applyNumberFormat="1" applyFont="1" applyBorder="1" applyAlignment="1">
      <alignment vertical="center"/>
    </xf>
    <xf numFmtId="164" fontId="0" fillId="0" borderId="8" xfId="1" applyNumberFormat="1" applyFont="1" applyBorder="1" applyAlignment="1">
      <alignment vertical="center"/>
    </xf>
    <xf numFmtId="0" fontId="31" fillId="0" borderId="1" xfId="0" applyFont="1" applyBorder="1" applyAlignment="1">
      <alignment wrapText="1"/>
    </xf>
    <xf numFmtId="0" fontId="16"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vertical="center" wrapText="1"/>
    </xf>
    <xf numFmtId="0" fontId="29" fillId="0" borderId="5"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43" fontId="5" fillId="0" borderId="0" xfId="1" applyFont="1" applyAlignment="1">
      <alignment horizontal="center" vertical="center"/>
    </xf>
    <xf numFmtId="43" fontId="25" fillId="0" borderId="0" xfId="1" applyFont="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3" fillId="0" borderId="1" xfId="0" applyFont="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2" borderId="2" xfId="0" applyFont="1" applyFill="1" applyBorder="1" applyAlignment="1">
      <alignment horizontal="right" vertical="center" wrapText="1"/>
    </xf>
    <xf numFmtId="0" fontId="14" fillId="2" borderId="4"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right" vertical="center" wrapText="1"/>
    </xf>
    <xf numFmtId="0" fontId="16" fillId="0" borderId="1" xfId="0" applyFont="1" applyBorder="1" applyAlignment="1">
      <alignment horizontal="center" vertical="center"/>
    </xf>
    <xf numFmtId="164" fontId="16" fillId="0" borderId="1" xfId="1" applyNumberFormat="1" applyFont="1" applyBorder="1" applyAlignment="1">
      <alignment vertical="center"/>
    </xf>
    <xf numFmtId="0" fontId="1" fillId="0" borderId="1" xfId="0" applyFont="1" applyBorder="1" applyAlignment="1">
      <alignment vertical="center" wrapText="1"/>
    </xf>
  </cellXfs>
  <cellStyles count="4">
    <cellStyle name="Dziesiętny" xfId="1" builtinId="3"/>
    <cellStyle name="Hiperłącze" xfId="3" builtinId="8"/>
    <cellStyle name="Normalny" xfId="0" builtinId="0"/>
    <cellStyle name="Normalny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_BUDOWY%20REALIZOWANE\1_&#346;wietlice\JAGODKA\KOSZTY\kosztorysy%20-%20JAGODKA%2019-07-2017%20korekta%20ter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zebudowa"/>
      <sheetName val="termomodernizacja"/>
      <sheetName val="termo do ZZK"/>
      <sheetName val="szczeg.budowlane"/>
      <sheetName val="okna"/>
      <sheetName val="obmiary"/>
    </sheetNames>
    <sheetDataSet>
      <sheetData sheetId="0"/>
      <sheetData sheetId="1"/>
      <sheetData sheetId="2"/>
      <sheetData sheetId="3"/>
      <sheetData sheetId="4">
        <row r="3">
          <cell r="C3">
            <v>90</v>
          </cell>
        </row>
        <row r="4">
          <cell r="C4">
            <v>180</v>
          </cell>
        </row>
        <row r="5">
          <cell r="C5">
            <v>170</v>
          </cell>
        </row>
        <row r="6">
          <cell r="C6">
            <v>90</v>
          </cell>
        </row>
        <row r="7">
          <cell r="C7">
            <v>180</v>
          </cell>
        </row>
        <row r="8">
          <cell r="C8">
            <v>175</v>
          </cell>
        </row>
        <row r="9">
          <cell r="C9">
            <v>90</v>
          </cell>
        </row>
        <row r="10">
          <cell r="C10">
            <v>90</v>
          </cell>
        </row>
      </sheetData>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zoomScaleNormal="100" zoomScaleSheetLayoutView="100" workbookViewId="0">
      <selection activeCell="C25" sqref="C25"/>
    </sheetView>
  </sheetViews>
  <sheetFormatPr defaultRowHeight="15"/>
  <cols>
    <col min="1" max="1" width="3.375" style="104" customWidth="1"/>
    <col min="2" max="2" width="7.375" style="104" customWidth="1"/>
    <col min="3" max="3" width="48.75" style="104" customWidth="1"/>
    <col min="4" max="4" width="16.375" style="106" customWidth="1"/>
    <col min="5" max="5" width="5.75" style="104" customWidth="1"/>
    <col min="6" max="16384" width="9" style="104"/>
  </cols>
  <sheetData>
    <row r="2" spans="2:5" ht="17.25" customHeight="1">
      <c r="C2" s="105"/>
    </row>
    <row r="3" spans="2:5" ht="31.5" customHeight="1">
      <c r="B3" s="107" t="s">
        <v>0</v>
      </c>
      <c r="C3" s="107" t="s">
        <v>798</v>
      </c>
      <c r="D3" s="108" t="s">
        <v>799</v>
      </c>
    </row>
    <row r="4" spans="2:5" ht="24.95" customHeight="1">
      <c r="B4" s="109">
        <v>1</v>
      </c>
      <c r="C4" s="110" t="s">
        <v>827</v>
      </c>
      <c r="D4" s="111">
        <f>termomodernizacja!G140</f>
        <v>0</v>
      </c>
    </row>
    <row r="5" spans="2:5" ht="24.95" customHeight="1">
      <c r="B5" s="109">
        <v>2</v>
      </c>
      <c r="C5" s="110" t="s">
        <v>828</v>
      </c>
      <c r="D5" s="111">
        <f>przebudowa!G263</f>
        <v>0</v>
      </c>
    </row>
    <row r="6" spans="2:5" ht="24.95" customHeight="1">
      <c r="B6" s="110"/>
      <c r="C6" s="112" t="s">
        <v>800</v>
      </c>
      <c r="D6" s="111">
        <f>SUM(D4:D5)</f>
        <v>0</v>
      </c>
    </row>
    <row r="7" spans="2:5" ht="24.95" customHeight="1">
      <c r="B7" s="110"/>
      <c r="C7" s="112" t="s">
        <v>135</v>
      </c>
      <c r="D7" s="111">
        <f>D6*23%</f>
        <v>0</v>
      </c>
    </row>
    <row r="8" spans="2:5" ht="24.95" customHeight="1">
      <c r="B8" s="113"/>
      <c r="C8" s="114" t="s">
        <v>801</v>
      </c>
      <c r="D8" s="115">
        <f>D6+D7</f>
        <v>0</v>
      </c>
    </row>
    <row r="10" spans="2:5">
      <c r="B10" s="104" t="s">
        <v>802</v>
      </c>
    </row>
    <row r="12" spans="2:5">
      <c r="B12" s="116" t="s">
        <v>803</v>
      </c>
    </row>
    <row r="13" spans="2:5">
      <c r="B13" s="116"/>
    </row>
    <row r="14" spans="2:5">
      <c r="C14" s="105" t="s">
        <v>804</v>
      </c>
      <c r="D14" s="106" t="s">
        <v>805</v>
      </c>
      <c r="E14" s="104" t="s">
        <v>806</v>
      </c>
    </row>
    <row r="15" spans="2:5">
      <c r="C15" s="105" t="s">
        <v>807</v>
      </c>
      <c r="D15" s="106" t="s">
        <v>808</v>
      </c>
      <c r="E15" s="104" t="s">
        <v>809</v>
      </c>
    </row>
    <row r="16" spans="2:5">
      <c r="C16" s="105" t="s">
        <v>810</v>
      </c>
      <c r="D16" s="106" t="s">
        <v>808</v>
      </c>
      <c r="E16" s="104" t="s">
        <v>809</v>
      </c>
    </row>
    <row r="17" spans="2:5">
      <c r="C17" s="105" t="s">
        <v>811</v>
      </c>
      <c r="D17" s="106" t="s">
        <v>805</v>
      </c>
      <c r="E17" s="104" t="s">
        <v>809</v>
      </c>
    </row>
    <row r="19" spans="2:5">
      <c r="B19" s="104" t="s">
        <v>812</v>
      </c>
    </row>
    <row r="21" spans="2:5">
      <c r="B21" s="117" t="s">
        <v>813</v>
      </c>
      <c r="C21" s="118"/>
    </row>
    <row r="22" spans="2:5">
      <c r="B22" s="117" t="s">
        <v>814</v>
      </c>
    </row>
    <row r="23" spans="2:5">
      <c r="B23" s="117" t="s">
        <v>815</v>
      </c>
    </row>
    <row r="24" spans="2:5">
      <c r="B24" s="117"/>
    </row>
    <row r="25" spans="2:5">
      <c r="B25" s="117"/>
      <c r="D25" s="119" t="s">
        <v>816</v>
      </c>
    </row>
    <row r="26" spans="2:5" ht="33.75" customHeight="1">
      <c r="B26" s="117"/>
      <c r="D26" s="120" t="s">
        <v>817</v>
      </c>
    </row>
    <row r="27" spans="2:5">
      <c r="B27" s="117"/>
    </row>
    <row r="28" spans="2:5">
      <c r="B28" s="121" t="s">
        <v>818</v>
      </c>
    </row>
    <row r="29" spans="2:5" ht="170.25" customHeight="1">
      <c r="B29" s="153" t="s">
        <v>819</v>
      </c>
      <c r="C29" s="153"/>
      <c r="D29" s="153"/>
    </row>
    <row r="30" spans="2:5" ht="6" customHeight="1">
      <c r="C30" s="122"/>
    </row>
    <row r="31" spans="2:5">
      <c r="B31" s="122" t="s">
        <v>820</v>
      </c>
    </row>
    <row r="32" spans="2:5">
      <c r="C32" s="154" t="s">
        <v>821</v>
      </c>
      <c r="D32" s="154"/>
    </row>
    <row r="33" spans="1:9">
      <c r="C33" s="155" t="s">
        <v>822</v>
      </c>
      <c r="D33" s="155"/>
    </row>
    <row r="34" spans="1:9">
      <c r="C34" s="154" t="s">
        <v>823</v>
      </c>
      <c r="D34" s="154"/>
    </row>
    <row r="35" spans="1:9">
      <c r="C35" s="154" t="s">
        <v>824</v>
      </c>
      <c r="D35" s="154"/>
    </row>
    <row r="36" spans="1:9">
      <c r="C36" s="154" t="s">
        <v>825</v>
      </c>
      <c r="D36" s="154"/>
    </row>
    <row r="37" spans="1:9" ht="3.75" customHeight="1">
      <c r="C37" s="122"/>
    </row>
    <row r="38" spans="1:9">
      <c r="C38" s="123" t="s">
        <v>826</v>
      </c>
      <c r="F38" s="124"/>
      <c r="G38" s="124"/>
      <c r="H38" s="124"/>
      <c r="I38" s="124"/>
    </row>
    <row r="39" spans="1:9" ht="30" customHeight="1">
      <c r="A39" s="152" t="s">
        <v>791</v>
      </c>
      <c r="B39" s="152"/>
      <c r="C39" s="152"/>
      <c r="D39" s="152"/>
      <c r="E39" s="152"/>
      <c r="F39" s="125"/>
      <c r="G39" s="125"/>
      <c r="H39" s="125"/>
      <c r="I39" s="124"/>
    </row>
    <row r="40" spans="1:9">
      <c r="C40"/>
    </row>
    <row r="41" spans="1:9">
      <c r="C41"/>
    </row>
    <row r="42" spans="1:9">
      <c r="C42" s="126"/>
    </row>
  </sheetData>
  <mergeCells count="7">
    <mergeCell ref="A39:E39"/>
    <mergeCell ref="B29:D29"/>
    <mergeCell ref="C32:D32"/>
    <mergeCell ref="C33:D33"/>
    <mergeCell ref="C34:D34"/>
    <mergeCell ref="C35:D35"/>
    <mergeCell ref="C36:D36"/>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&amp;LNr sprawy: BZPiFZ.27.22.2017&amp;CKosztorys ofertowy - podsumowanie&amp;RZałącznik nr 8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0"/>
  <sheetViews>
    <sheetView tabSelected="1" view="pageBreakPreview" topLeftCell="A30" zoomScaleNormal="100" zoomScaleSheetLayoutView="100" workbookViewId="0">
      <selection activeCell="G32" sqref="G32"/>
    </sheetView>
  </sheetViews>
  <sheetFormatPr defaultRowHeight="14.25"/>
  <cols>
    <col min="1" max="1" width="9" style="37" customWidth="1"/>
    <col min="2" max="2" width="20.75" style="38" customWidth="1"/>
    <col min="3" max="3" width="51.5" style="32" customWidth="1"/>
    <col min="4" max="4" width="9" style="37"/>
    <col min="5" max="6" width="10.75" style="39" customWidth="1"/>
    <col min="7" max="7" width="12.5" style="39" customWidth="1"/>
    <col min="8" max="16384" width="9" style="32"/>
  </cols>
  <sheetData>
    <row r="1" spans="1:7" ht="15">
      <c r="A1" s="99" t="s">
        <v>791</v>
      </c>
      <c r="B1" s="32"/>
      <c r="D1" s="32"/>
      <c r="E1" s="32"/>
      <c r="F1" s="32"/>
      <c r="G1" s="32"/>
    </row>
    <row r="2" spans="1:7" ht="27" customHeight="1">
      <c r="A2" s="127" t="s">
        <v>0</v>
      </c>
      <c r="B2" s="1" t="s">
        <v>1</v>
      </c>
      <c r="C2" s="127" t="s">
        <v>2</v>
      </c>
      <c r="D2" s="127" t="s">
        <v>137</v>
      </c>
      <c r="E2" s="128" t="s">
        <v>4</v>
      </c>
      <c r="F2" s="128" t="s">
        <v>5</v>
      </c>
      <c r="G2" s="128" t="s">
        <v>6</v>
      </c>
    </row>
    <row r="3" spans="1:7" ht="15.75">
      <c r="A3" s="56" t="s">
        <v>552</v>
      </c>
      <c r="B3" s="54"/>
      <c r="C3" s="55"/>
      <c r="D3" s="30"/>
      <c r="E3" s="31"/>
      <c r="F3" s="31"/>
      <c r="G3" s="31"/>
    </row>
    <row r="4" spans="1:7" ht="15">
      <c r="A4" s="33">
        <v>1</v>
      </c>
      <c r="B4" s="158" t="s">
        <v>138</v>
      </c>
      <c r="C4" s="159"/>
      <c r="D4" s="33"/>
      <c r="E4" s="34"/>
      <c r="F4" s="34"/>
      <c r="G4" s="34">
        <f>SUM(G5,G21)</f>
        <v>0</v>
      </c>
    </row>
    <row r="5" spans="1:7" ht="15">
      <c r="A5" s="35" t="s">
        <v>139</v>
      </c>
      <c r="B5" s="156" t="s">
        <v>688</v>
      </c>
      <c r="C5" s="157"/>
      <c r="D5" s="35"/>
      <c r="E5" s="36"/>
      <c r="F5" s="36"/>
      <c r="G5" s="36">
        <f>SUM(G6:G20)</f>
        <v>0</v>
      </c>
    </row>
    <row r="6" spans="1:7" ht="15">
      <c r="A6" s="85" t="s">
        <v>140</v>
      </c>
      <c r="B6" s="84" t="s">
        <v>38</v>
      </c>
      <c r="C6" s="5" t="s">
        <v>142</v>
      </c>
      <c r="D6" s="30" t="s">
        <v>25</v>
      </c>
      <c r="E6" s="31">
        <v>12</v>
      </c>
      <c r="F6" s="31"/>
      <c r="G6" s="31">
        <f>E6*F6</f>
        <v>0</v>
      </c>
    </row>
    <row r="7" spans="1:7" ht="15">
      <c r="A7" s="30" t="s">
        <v>143</v>
      </c>
      <c r="B7" s="5" t="s">
        <v>33</v>
      </c>
      <c r="C7" s="5" t="s">
        <v>144</v>
      </c>
      <c r="D7" s="30" t="s">
        <v>25</v>
      </c>
      <c r="E7" s="31">
        <v>15</v>
      </c>
      <c r="F7" s="31"/>
      <c r="G7" s="31">
        <f t="shared" ref="G7:G20" si="0">E7*F7</f>
        <v>0</v>
      </c>
    </row>
    <row r="8" spans="1:7" ht="30">
      <c r="A8" s="85" t="s">
        <v>145</v>
      </c>
      <c r="B8" s="5" t="s">
        <v>146</v>
      </c>
      <c r="C8" s="5" t="s">
        <v>147</v>
      </c>
      <c r="D8" s="30" t="s">
        <v>9</v>
      </c>
      <c r="E8" s="31">
        <v>201.536</v>
      </c>
      <c r="F8" s="31"/>
      <c r="G8" s="31">
        <f t="shared" si="0"/>
        <v>0</v>
      </c>
    </row>
    <row r="9" spans="1:7" ht="60">
      <c r="A9" s="79" t="s">
        <v>148</v>
      </c>
      <c r="B9" s="84" t="s">
        <v>38</v>
      </c>
      <c r="C9" s="84" t="s">
        <v>689</v>
      </c>
      <c r="D9" s="30" t="s">
        <v>40</v>
      </c>
      <c r="E9" s="31">
        <v>4.5919999999999996</v>
      </c>
      <c r="F9" s="31"/>
      <c r="G9" s="31">
        <f t="shared" si="0"/>
        <v>0</v>
      </c>
    </row>
    <row r="10" spans="1:7" ht="30">
      <c r="A10" s="85" t="s">
        <v>150</v>
      </c>
      <c r="B10" s="5" t="s">
        <v>156</v>
      </c>
      <c r="C10" s="5" t="s">
        <v>157</v>
      </c>
      <c r="D10" s="30" t="s">
        <v>40</v>
      </c>
      <c r="E10" s="31">
        <v>2.3029999999999999</v>
      </c>
      <c r="F10" s="31"/>
      <c r="G10" s="31">
        <f t="shared" si="0"/>
        <v>0</v>
      </c>
    </row>
    <row r="11" spans="1:7" ht="30">
      <c r="A11" s="79" t="s">
        <v>152</v>
      </c>
      <c r="B11" s="5" t="s">
        <v>153</v>
      </c>
      <c r="C11" s="5" t="s">
        <v>159</v>
      </c>
      <c r="D11" s="30" t="s">
        <v>40</v>
      </c>
      <c r="E11" s="31">
        <v>5.88</v>
      </c>
      <c r="F11" s="31"/>
      <c r="G11" s="31">
        <f t="shared" si="0"/>
        <v>0</v>
      </c>
    </row>
    <row r="12" spans="1:7" ht="45">
      <c r="A12" s="85" t="s">
        <v>155</v>
      </c>
      <c r="B12" s="5" t="s">
        <v>149</v>
      </c>
      <c r="C12" s="5" t="s">
        <v>161</v>
      </c>
      <c r="D12" s="30" t="s">
        <v>40</v>
      </c>
      <c r="E12" s="31">
        <v>4.8540000000000001</v>
      </c>
      <c r="F12" s="31"/>
      <c r="G12" s="31">
        <f t="shared" si="0"/>
        <v>0</v>
      </c>
    </row>
    <row r="13" spans="1:7" ht="30">
      <c r="A13" s="79" t="s">
        <v>158</v>
      </c>
      <c r="B13" s="5" t="s">
        <v>164</v>
      </c>
      <c r="C13" s="5" t="s">
        <v>165</v>
      </c>
      <c r="D13" s="30" t="s">
        <v>166</v>
      </c>
      <c r="E13" s="31">
        <v>35</v>
      </c>
      <c r="F13" s="31"/>
      <c r="G13" s="31">
        <f t="shared" si="0"/>
        <v>0</v>
      </c>
    </row>
    <row r="14" spans="1:7" ht="45">
      <c r="A14" s="85" t="s">
        <v>160</v>
      </c>
      <c r="B14" s="5" t="s">
        <v>178</v>
      </c>
      <c r="C14" s="5" t="s">
        <v>179</v>
      </c>
      <c r="D14" s="30" t="s">
        <v>9</v>
      </c>
      <c r="E14" s="31">
        <f>255.4*0.3</f>
        <v>76.62</v>
      </c>
      <c r="F14" s="31"/>
      <c r="G14" s="31">
        <f t="shared" si="0"/>
        <v>0</v>
      </c>
    </row>
    <row r="15" spans="1:7" ht="30">
      <c r="A15" s="79" t="s">
        <v>162</v>
      </c>
      <c r="B15" s="5" t="s">
        <v>190</v>
      </c>
      <c r="C15" s="5" t="s">
        <v>191</v>
      </c>
      <c r="D15" s="30" t="s">
        <v>9</v>
      </c>
      <c r="E15" s="31">
        <v>193.4</v>
      </c>
      <c r="F15" s="31"/>
      <c r="G15" s="31">
        <f t="shared" si="0"/>
        <v>0</v>
      </c>
    </row>
    <row r="16" spans="1:7" ht="15">
      <c r="A16" s="85" t="s">
        <v>163</v>
      </c>
      <c r="B16" s="84" t="s">
        <v>38</v>
      </c>
      <c r="C16" s="5" t="s">
        <v>175</v>
      </c>
      <c r="D16" s="30" t="s">
        <v>22</v>
      </c>
      <c r="E16" s="31">
        <v>1</v>
      </c>
      <c r="F16" s="31"/>
      <c r="G16" s="31">
        <f t="shared" si="0"/>
        <v>0</v>
      </c>
    </row>
    <row r="17" spans="1:7" ht="48" customHeight="1">
      <c r="A17" s="79" t="s">
        <v>167</v>
      </c>
      <c r="B17" s="84" t="s">
        <v>38</v>
      </c>
      <c r="C17" s="84" t="s">
        <v>691</v>
      </c>
      <c r="D17" s="85" t="s">
        <v>22</v>
      </c>
      <c r="E17" s="31">
        <v>2</v>
      </c>
      <c r="F17" s="31"/>
      <c r="G17" s="31">
        <f t="shared" si="0"/>
        <v>0</v>
      </c>
    </row>
    <row r="18" spans="1:7" ht="36" customHeight="1">
      <c r="A18" s="85" t="s">
        <v>168</v>
      </c>
      <c r="B18" s="5" t="s">
        <v>153</v>
      </c>
      <c r="C18" s="5" t="s">
        <v>154</v>
      </c>
      <c r="D18" s="30" t="s">
        <v>40</v>
      </c>
      <c r="E18" s="31">
        <v>2.6080000000000001</v>
      </c>
      <c r="F18" s="31"/>
      <c r="G18" s="31">
        <f t="shared" si="0"/>
        <v>0</v>
      </c>
    </row>
    <row r="19" spans="1:7" ht="39" customHeight="1">
      <c r="A19" s="79" t="s">
        <v>170</v>
      </c>
      <c r="B19" s="5" t="s">
        <v>38</v>
      </c>
      <c r="C19" s="5" t="s">
        <v>706</v>
      </c>
      <c r="D19" s="79" t="s">
        <v>9</v>
      </c>
      <c r="E19" s="31">
        <f>6*7</f>
        <v>42</v>
      </c>
      <c r="F19" s="31"/>
      <c r="G19" s="31">
        <f t="shared" si="0"/>
        <v>0</v>
      </c>
    </row>
    <row r="20" spans="1:7" ht="63" customHeight="1">
      <c r="A20" s="85" t="s">
        <v>172</v>
      </c>
      <c r="B20" s="84" t="s">
        <v>709</v>
      </c>
      <c r="C20" s="84" t="s">
        <v>707</v>
      </c>
      <c r="D20" s="30" t="s">
        <v>40</v>
      </c>
      <c r="E20" s="31">
        <f>58.223+6*7*0.2</f>
        <v>66.623000000000005</v>
      </c>
      <c r="F20" s="31"/>
      <c r="G20" s="31">
        <f t="shared" si="0"/>
        <v>0</v>
      </c>
    </row>
    <row r="21" spans="1:7" ht="15">
      <c r="A21" s="35" t="s">
        <v>180</v>
      </c>
      <c r="B21" s="156" t="s">
        <v>181</v>
      </c>
      <c r="C21" s="157"/>
      <c r="D21" s="35"/>
      <c r="E21" s="36"/>
      <c r="F21" s="36"/>
      <c r="G21" s="36">
        <f>SUM(G22:G28)</f>
        <v>0</v>
      </c>
    </row>
    <row r="22" spans="1:7" ht="15">
      <c r="A22" s="85" t="s">
        <v>182</v>
      </c>
      <c r="B22" s="84" t="s">
        <v>38</v>
      </c>
      <c r="C22" s="84" t="s">
        <v>708</v>
      </c>
      <c r="D22" s="30" t="s">
        <v>9</v>
      </c>
      <c r="E22" s="31">
        <v>81.322000000000003</v>
      </c>
      <c r="F22" s="31"/>
      <c r="G22" s="31">
        <f t="shared" ref="G22:G28" si="1">E22*F22</f>
        <v>0</v>
      </c>
    </row>
    <row r="23" spans="1:7" ht="15">
      <c r="A23" s="85" t="s">
        <v>185</v>
      </c>
      <c r="B23" s="5" t="s">
        <v>187</v>
      </c>
      <c r="C23" s="5" t="s">
        <v>188</v>
      </c>
      <c r="D23" s="30" t="s">
        <v>9</v>
      </c>
      <c r="E23" s="31">
        <v>20.97</v>
      </c>
      <c r="F23" s="31"/>
      <c r="G23" s="31">
        <f t="shared" si="1"/>
        <v>0</v>
      </c>
    </row>
    <row r="24" spans="1:7" ht="15">
      <c r="A24" s="85" t="s">
        <v>186</v>
      </c>
      <c r="B24" s="84" t="s">
        <v>38</v>
      </c>
      <c r="C24" s="84" t="s">
        <v>697</v>
      </c>
      <c r="D24" s="85" t="s">
        <v>9</v>
      </c>
      <c r="E24" s="31">
        <v>102.6</v>
      </c>
      <c r="F24" s="31"/>
      <c r="G24" s="31">
        <f t="shared" si="1"/>
        <v>0</v>
      </c>
    </row>
    <row r="25" spans="1:7" ht="15">
      <c r="A25" s="85" t="s">
        <v>189</v>
      </c>
      <c r="B25" s="5" t="s">
        <v>195</v>
      </c>
      <c r="C25" s="84" t="s">
        <v>698</v>
      </c>
      <c r="D25" s="30" t="s">
        <v>9</v>
      </c>
      <c r="E25" s="31">
        <v>152.80000000000001</v>
      </c>
      <c r="F25" s="31"/>
      <c r="G25" s="31">
        <f t="shared" si="1"/>
        <v>0</v>
      </c>
    </row>
    <row r="26" spans="1:7" ht="18.75" customHeight="1">
      <c r="A26" s="85" t="s">
        <v>192</v>
      </c>
      <c r="B26" s="84" t="s">
        <v>38</v>
      </c>
      <c r="C26" s="84" t="s">
        <v>699</v>
      </c>
      <c r="D26" s="85" t="s">
        <v>18</v>
      </c>
      <c r="E26" s="31">
        <v>240.9</v>
      </c>
      <c r="F26" s="31"/>
      <c r="G26" s="31">
        <f t="shared" si="1"/>
        <v>0</v>
      </c>
    </row>
    <row r="27" spans="1:7" ht="60">
      <c r="A27" s="85" t="s">
        <v>194</v>
      </c>
      <c r="B27" s="84" t="s">
        <v>757</v>
      </c>
      <c r="C27" s="5" t="s">
        <v>197</v>
      </c>
      <c r="D27" s="30" t="s">
        <v>40</v>
      </c>
      <c r="E27" s="31">
        <v>156.86600000000001</v>
      </c>
      <c r="F27" s="31"/>
      <c r="G27" s="31">
        <f t="shared" si="1"/>
        <v>0</v>
      </c>
    </row>
    <row r="28" spans="1:7" ht="30">
      <c r="A28" s="85" t="s">
        <v>196</v>
      </c>
      <c r="B28" s="5" t="s">
        <v>176</v>
      </c>
      <c r="C28" s="5" t="s">
        <v>177</v>
      </c>
      <c r="D28" s="30" t="s">
        <v>40</v>
      </c>
      <c r="E28" s="31">
        <v>82.17</v>
      </c>
      <c r="F28" s="31"/>
      <c r="G28" s="31">
        <f t="shared" si="1"/>
        <v>0</v>
      </c>
    </row>
    <row r="29" spans="1:7" ht="15">
      <c r="A29" s="80">
        <v>2</v>
      </c>
      <c r="B29" s="158" t="s">
        <v>690</v>
      </c>
      <c r="C29" s="159"/>
      <c r="D29" s="80"/>
      <c r="E29" s="34"/>
      <c r="F29" s="34"/>
      <c r="G29" s="34">
        <f>SUM(G30:G37)</f>
        <v>0</v>
      </c>
    </row>
    <row r="30" spans="1:7" ht="60">
      <c r="A30" s="85" t="s">
        <v>199</v>
      </c>
      <c r="B30" s="84" t="s">
        <v>38</v>
      </c>
      <c r="C30" s="5" t="s">
        <v>151</v>
      </c>
      <c r="D30" s="30" t="s">
        <v>18</v>
      </c>
      <c r="E30" s="31">
        <v>2.68</v>
      </c>
      <c r="F30" s="31"/>
      <c r="G30" s="31">
        <f>E30*F30</f>
        <v>0</v>
      </c>
    </row>
    <row r="31" spans="1:7" ht="60">
      <c r="A31" s="85" t="s">
        <v>208</v>
      </c>
      <c r="B31" s="5" t="s">
        <v>212</v>
      </c>
      <c r="C31" s="84" t="s">
        <v>696</v>
      </c>
      <c r="D31" s="30" t="s">
        <v>9</v>
      </c>
      <c r="E31" s="31">
        <v>148.30500000000001</v>
      </c>
      <c r="F31" s="31"/>
      <c r="G31" s="31">
        <f t="shared" ref="G31:G37" si="2">E31*F31</f>
        <v>0</v>
      </c>
    </row>
    <row r="32" spans="1:7" ht="30">
      <c r="A32" s="85" t="s">
        <v>223</v>
      </c>
      <c r="B32" s="5" t="s">
        <v>169</v>
      </c>
      <c r="C32" s="84" t="s">
        <v>772</v>
      </c>
      <c r="D32" s="30" t="s">
        <v>15</v>
      </c>
      <c r="E32" s="31">
        <v>4</v>
      </c>
      <c r="F32" s="31"/>
      <c r="G32" s="31">
        <f t="shared" si="2"/>
        <v>0</v>
      </c>
    </row>
    <row r="33" spans="1:7" ht="30">
      <c r="A33" s="85" t="s">
        <v>229</v>
      </c>
      <c r="B33" s="5" t="s">
        <v>169</v>
      </c>
      <c r="C33" s="5" t="s">
        <v>171</v>
      </c>
      <c r="D33" s="30" t="s">
        <v>15</v>
      </c>
      <c r="E33" s="31">
        <v>4</v>
      </c>
      <c r="F33" s="31"/>
      <c r="G33" s="31">
        <f t="shared" si="2"/>
        <v>0</v>
      </c>
    </row>
    <row r="34" spans="1:7" ht="30">
      <c r="A34" s="85" t="s">
        <v>231</v>
      </c>
      <c r="B34" s="5" t="s">
        <v>169</v>
      </c>
      <c r="C34" s="5" t="s">
        <v>173</v>
      </c>
      <c r="D34" s="30" t="s">
        <v>15</v>
      </c>
      <c r="E34" s="31">
        <v>2</v>
      </c>
      <c r="F34" s="31"/>
      <c r="G34" s="31">
        <f t="shared" si="2"/>
        <v>0</v>
      </c>
    </row>
    <row r="35" spans="1:7" ht="63" customHeight="1">
      <c r="A35" s="85" t="s">
        <v>358</v>
      </c>
      <c r="B35" s="84" t="s">
        <v>38</v>
      </c>
      <c r="C35" s="5" t="s">
        <v>174</v>
      </c>
      <c r="D35" s="30" t="s">
        <v>18</v>
      </c>
      <c r="E35" s="31">
        <v>19.079999999999998</v>
      </c>
      <c r="F35" s="31"/>
      <c r="G35" s="31">
        <f t="shared" si="2"/>
        <v>0</v>
      </c>
    </row>
    <row r="36" spans="1:7" ht="30">
      <c r="A36" s="85" t="s">
        <v>405</v>
      </c>
      <c r="B36" s="84" t="s">
        <v>38</v>
      </c>
      <c r="C36" s="84" t="s">
        <v>773</v>
      </c>
      <c r="D36" s="85" t="s">
        <v>18</v>
      </c>
      <c r="E36" s="31">
        <v>6.36</v>
      </c>
      <c r="F36" s="31"/>
      <c r="G36" s="31">
        <f t="shared" si="2"/>
        <v>0</v>
      </c>
    </row>
    <row r="37" spans="1:7" ht="30">
      <c r="A37" s="85" t="s">
        <v>406</v>
      </c>
      <c r="B37" s="84" t="s">
        <v>38</v>
      </c>
      <c r="C37" s="84" t="s">
        <v>774</v>
      </c>
      <c r="D37" s="85" t="s">
        <v>25</v>
      </c>
      <c r="E37" s="31">
        <v>8</v>
      </c>
      <c r="F37" s="31"/>
      <c r="G37" s="31">
        <f t="shared" si="2"/>
        <v>0</v>
      </c>
    </row>
    <row r="38" spans="1:7" ht="15">
      <c r="A38" s="33">
        <v>3</v>
      </c>
      <c r="B38" s="158" t="s">
        <v>198</v>
      </c>
      <c r="C38" s="159"/>
      <c r="D38" s="33"/>
      <c r="E38" s="34"/>
      <c r="F38" s="34"/>
      <c r="G38" s="34">
        <f>SUM(G39,G45,G57,G65,G70)</f>
        <v>0</v>
      </c>
    </row>
    <row r="39" spans="1:7" ht="15">
      <c r="A39" s="35" t="s">
        <v>270</v>
      </c>
      <c r="B39" s="156" t="s">
        <v>200</v>
      </c>
      <c r="C39" s="157"/>
      <c r="D39" s="35"/>
      <c r="E39" s="36"/>
      <c r="F39" s="36"/>
      <c r="G39" s="36">
        <f>SUM(G40:G44)</f>
        <v>0</v>
      </c>
    </row>
    <row r="40" spans="1:7" ht="30">
      <c r="A40" s="85" t="s">
        <v>553</v>
      </c>
      <c r="B40" s="5" t="s">
        <v>203</v>
      </c>
      <c r="C40" s="84" t="s">
        <v>756</v>
      </c>
      <c r="D40" s="30" t="s">
        <v>9</v>
      </c>
      <c r="E40" s="31">
        <v>76.62</v>
      </c>
      <c r="F40" s="31"/>
      <c r="G40" s="31">
        <f>E40*F40</f>
        <v>0</v>
      </c>
    </row>
    <row r="41" spans="1:7" ht="30">
      <c r="A41" s="85" t="s">
        <v>554</v>
      </c>
      <c r="B41" s="5" t="s">
        <v>183</v>
      </c>
      <c r="C41" s="5" t="s">
        <v>184</v>
      </c>
      <c r="D41" s="30" t="s">
        <v>9</v>
      </c>
      <c r="E41" s="31">
        <f>255.4*0.7</f>
        <v>178.78</v>
      </c>
      <c r="F41" s="31"/>
      <c r="G41" s="31">
        <f>E41*F41</f>
        <v>0</v>
      </c>
    </row>
    <row r="42" spans="1:7" ht="30">
      <c r="A42" s="85" t="s">
        <v>555</v>
      </c>
      <c r="B42" s="5" t="s">
        <v>201</v>
      </c>
      <c r="C42" s="5" t="s">
        <v>202</v>
      </c>
      <c r="D42" s="30" t="s">
        <v>9</v>
      </c>
      <c r="E42" s="31">
        <v>255.4</v>
      </c>
      <c r="F42" s="31"/>
      <c r="G42" s="31">
        <f>E42*F42</f>
        <v>0</v>
      </c>
    </row>
    <row r="43" spans="1:7" ht="30">
      <c r="A43" s="85" t="s">
        <v>556</v>
      </c>
      <c r="B43" s="5" t="s">
        <v>204</v>
      </c>
      <c r="C43" s="5" t="s">
        <v>205</v>
      </c>
      <c r="D43" s="30" t="s">
        <v>9</v>
      </c>
      <c r="E43" s="31">
        <v>255.4</v>
      </c>
      <c r="F43" s="31"/>
      <c r="G43" s="31">
        <f>E43*F43</f>
        <v>0</v>
      </c>
    </row>
    <row r="44" spans="1:7" ht="30">
      <c r="A44" s="85" t="s">
        <v>557</v>
      </c>
      <c r="B44" s="5" t="s">
        <v>206</v>
      </c>
      <c r="C44" s="5" t="s">
        <v>207</v>
      </c>
      <c r="D44" s="30" t="s">
        <v>9</v>
      </c>
      <c r="E44" s="31">
        <v>255.4</v>
      </c>
      <c r="F44" s="31"/>
      <c r="G44" s="31">
        <f t="shared" ref="G44" si="3">E44*F44</f>
        <v>0</v>
      </c>
    </row>
    <row r="45" spans="1:7" ht="15">
      <c r="A45" s="35" t="s">
        <v>273</v>
      </c>
      <c r="B45" s="156" t="s">
        <v>209</v>
      </c>
      <c r="C45" s="157"/>
      <c r="D45" s="35"/>
      <c r="E45" s="36"/>
      <c r="F45" s="36"/>
      <c r="G45" s="36">
        <f>SUM(G46:G56)</f>
        <v>0</v>
      </c>
    </row>
    <row r="46" spans="1:7" ht="45">
      <c r="A46" s="85" t="s">
        <v>559</v>
      </c>
      <c r="B46" s="5" t="s">
        <v>210</v>
      </c>
      <c r="C46" s="5" t="s">
        <v>211</v>
      </c>
      <c r="D46" s="30" t="s">
        <v>40</v>
      </c>
      <c r="E46" s="31">
        <v>1.006</v>
      </c>
      <c r="F46" s="31"/>
      <c r="G46" s="31">
        <f>E46*F46</f>
        <v>0</v>
      </c>
    </row>
    <row r="47" spans="1:7" ht="30">
      <c r="A47" s="85" t="s">
        <v>561</v>
      </c>
      <c r="B47" s="5" t="s">
        <v>217</v>
      </c>
      <c r="C47" s="84" t="s">
        <v>694</v>
      </c>
      <c r="D47" s="30" t="s">
        <v>9</v>
      </c>
      <c r="E47" s="31">
        <f>193.4+25</f>
        <v>218.4</v>
      </c>
      <c r="F47" s="31"/>
      <c r="G47" s="31">
        <f>E47*F47</f>
        <v>0</v>
      </c>
    </row>
    <row r="48" spans="1:7" ht="30">
      <c r="A48" s="85" t="s">
        <v>558</v>
      </c>
      <c r="B48" s="5" t="s">
        <v>183</v>
      </c>
      <c r="C48" s="5" t="s">
        <v>193</v>
      </c>
      <c r="D48" s="30" t="s">
        <v>9</v>
      </c>
      <c r="E48" s="31">
        <f>731.278-218.4</f>
        <v>512.87800000000004</v>
      </c>
      <c r="F48" s="31"/>
      <c r="G48" s="31">
        <f>E48*F48</f>
        <v>0</v>
      </c>
    </row>
    <row r="49" spans="1:7" ht="21.75" customHeight="1">
      <c r="A49" s="85" t="s">
        <v>560</v>
      </c>
      <c r="B49" s="5" t="s">
        <v>213</v>
      </c>
      <c r="C49" s="84" t="s">
        <v>695</v>
      </c>
      <c r="D49" s="30" t="s">
        <v>18</v>
      </c>
      <c r="E49" s="31">
        <v>22.4</v>
      </c>
      <c r="F49" s="31"/>
      <c r="G49" s="31">
        <f t="shared" ref="G49:G56" si="4">E49*F49</f>
        <v>0</v>
      </c>
    </row>
    <row r="50" spans="1:7" ht="15">
      <c r="A50" s="85" t="s">
        <v>562</v>
      </c>
      <c r="B50" s="5" t="s">
        <v>141</v>
      </c>
      <c r="C50" s="5" t="s">
        <v>214</v>
      </c>
      <c r="D50" s="30" t="s">
        <v>9</v>
      </c>
      <c r="E50" s="31">
        <v>31.68</v>
      </c>
      <c r="F50" s="31"/>
      <c r="G50" s="31">
        <f>E50*F50</f>
        <v>0</v>
      </c>
    </row>
    <row r="51" spans="1:7" ht="45">
      <c r="A51" s="85" t="s">
        <v>563</v>
      </c>
      <c r="B51" s="5" t="s">
        <v>215</v>
      </c>
      <c r="C51" s="5" t="s">
        <v>216</v>
      </c>
      <c r="D51" s="30" t="s">
        <v>9</v>
      </c>
      <c r="E51" s="31">
        <v>731.27800000000002</v>
      </c>
      <c r="F51" s="31"/>
      <c r="G51" s="31">
        <f t="shared" si="4"/>
        <v>0</v>
      </c>
    </row>
    <row r="52" spans="1:7" ht="30">
      <c r="A52" s="85" t="s">
        <v>564</v>
      </c>
      <c r="B52" s="5" t="s">
        <v>218</v>
      </c>
      <c r="C52" s="5" t="s">
        <v>219</v>
      </c>
      <c r="D52" s="30" t="s">
        <v>9</v>
      </c>
      <c r="E52" s="31">
        <f>731.278-216.736-117</f>
        <v>397.54200000000003</v>
      </c>
      <c r="F52" s="31"/>
      <c r="G52" s="31">
        <f t="shared" si="4"/>
        <v>0</v>
      </c>
    </row>
    <row r="53" spans="1:7" ht="30">
      <c r="A53" s="85" t="s">
        <v>565</v>
      </c>
      <c r="B53" s="5" t="s">
        <v>141</v>
      </c>
      <c r="C53" s="84" t="s">
        <v>755</v>
      </c>
      <c r="D53" s="30" t="s">
        <v>9</v>
      </c>
      <c r="E53" s="31">
        <f>40*1</f>
        <v>40</v>
      </c>
      <c r="F53" s="31"/>
      <c r="G53" s="31">
        <f t="shared" si="4"/>
        <v>0</v>
      </c>
    </row>
    <row r="54" spans="1:7" ht="45">
      <c r="A54" s="85" t="s">
        <v>710</v>
      </c>
      <c r="B54" s="5" t="s">
        <v>221</v>
      </c>
      <c r="C54" s="5" t="s">
        <v>222</v>
      </c>
      <c r="D54" s="30" t="s">
        <v>9</v>
      </c>
      <c r="E54" s="31">
        <v>216.73599999999999</v>
      </c>
      <c r="F54" s="31"/>
      <c r="G54" s="31">
        <f t="shared" si="4"/>
        <v>0</v>
      </c>
    </row>
    <row r="55" spans="1:7" ht="35.25" customHeight="1">
      <c r="A55" s="85" t="s">
        <v>711</v>
      </c>
      <c r="B55" s="84" t="s">
        <v>102</v>
      </c>
      <c r="C55" s="84" t="s">
        <v>754</v>
      </c>
      <c r="D55" s="85" t="s">
        <v>9</v>
      </c>
      <c r="E55" s="31">
        <f>78*1.5</f>
        <v>117</v>
      </c>
      <c r="F55" s="31"/>
      <c r="G55" s="31">
        <f t="shared" si="4"/>
        <v>0</v>
      </c>
    </row>
    <row r="56" spans="1:7" ht="38.25" customHeight="1">
      <c r="A56" s="85" t="s">
        <v>753</v>
      </c>
      <c r="B56" s="5" t="s">
        <v>220</v>
      </c>
      <c r="C56" s="5" t="s">
        <v>207</v>
      </c>
      <c r="D56" s="30" t="s">
        <v>9</v>
      </c>
      <c r="E56" s="31">
        <f>E52</f>
        <v>397.54200000000003</v>
      </c>
      <c r="F56" s="31"/>
      <c r="G56" s="31">
        <f t="shared" si="4"/>
        <v>0</v>
      </c>
    </row>
    <row r="57" spans="1:7" ht="15">
      <c r="A57" s="35" t="s">
        <v>274</v>
      </c>
      <c r="B57" s="156" t="s">
        <v>224</v>
      </c>
      <c r="C57" s="157"/>
      <c r="D57" s="35"/>
      <c r="E57" s="36"/>
      <c r="F57" s="36"/>
      <c r="G57" s="36">
        <f>SUM(G58:G64)</f>
        <v>0</v>
      </c>
    </row>
    <row r="58" spans="1:7" ht="30">
      <c r="A58" s="85" t="s">
        <v>712</v>
      </c>
      <c r="B58" s="84" t="s">
        <v>38</v>
      </c>
      <c r="C58" s="84" t="s">
        <v>700</v>
      </c>
      <c r="D58" s="85" t="s">
        <v>18</v>
      </c>
      <c r="E58" s="31">
        <v>240.9</v>
      </c>
      <c r="F58" s="31"/>
      <c r="G58" s="31">
        <f>E58*F58</f>
        <v>0</v>
      </c>
    </row>
    <row r="59" spans="1:7" ht="45">
      <c r="A59" s="85" t="s">
        <v>713</v>
      </c>
      <c r="B59" s="84" t="s">
        <v>38</v>
      </c>
      <c r="C59" s="84" t="s">
        <v>703</v>
      </c>
      <c r="D59" s="30" t="s">
        <v>9</v>
      </c>
      <c r="E59" s="31">
        <v>255.4</v>
      </c>
      <c r="F59" s="31"/>
      <c r="G59" s="31">
        <f t="shared" ref="G59:G64" si="5">E59*F59</f>
        <v>0</v>
      </c>
    </row>
    <row r="60" spans="1:7" ht="30">
      <c r="A60" s="85" t="s">
        <v>714</v>
      </c>
      <c r="B60" s="84" t="s">
        <v>702</v>
      </c>
      <c r="C60" s="84" t="s">
        <v>704</v>
      </c>
      <c r="D60" s="85" t="s">
        <v>9</v>
      </c>
      <c r="E60" s="31">
        <v>255.4</v>
      </c>
      <c r="F60" s="31"/>
      <c r="G60" s="31">
        <f t="shared" si="5"/>
        <v>0</v>
      </c>
    </row>
    <row r="61" spans="1:7" ht="30">
      <c r="A61" s="85" t="s">
        <v>715</v>
      </c>
      <c r="B61" s="5" t="s">
        <v>201</v>
      </c>
      <c r="C61" s="84" t="s">
        <v>701</v>
      </c>
      <c r="D61" s="30" t="s">
        <v>9</v>
      </c>
      <c r="E61" s="31">
        <v>255.4</v>
      </c>
      <c r="F61" s="31"/>
      <c r="G61" s="31">
        <f t="shared" si="5"/>
        <v>0</v>
      </c>
    </row>
    <row r="62" spans="1:7" ht="30">
      <c r="A62" s="85" t="s">
        <v>716</v>
      </c>
      <c r="B62" s="5" t="s">
        <v>141</v>
      </c>
      <c r="C62" s="84" t="s">
        <v>775</v>
      </c>
      <c r="D62" s="30" t="s">
        <v>9</v>
      </c>
      <c r="E62" s="31">
        <v>22.56</v>
      </c>
      <c r="F62" s="31"/>
      <c r="G62" s="31">
        <f t="shared" si="5"/>
        <v>0</v>
      </c>
    </row>
    <row r="63" spans="1:7" ht="51" customHeight="1">
      <c r="A63" s="85" t="s">
        <v>717</v>
      </c>
      <c r="B63" s="5" t="s">
        <v>225</v>
      </c>
      <c r="C63" s="5" t="s">
        <v>226</v>
      </c>
      <c r="D63" s="30" t="s">
        <v>9</v>
      </c>
      <c r="E63" s="31">
        <v>244.58</v>
      </c>
      <c r="F63" s="31"/>
      <c r="G63" s="31">
        <f t="shared" si="5"/>
        <v>0</v>
      </c>
    </row>
    <row r="64" spans="1:7" ht="30">
      <c r="A64" s="85" t="s">
        <v>718</v>
      </c>
      <c r="B64" s="5" t="s">
        <v>227</v>
      </c>
      <c r="C64" s="5" t="s">
        <v>228</v>
      </c>
      <c r="D64" s="30" t="s">
        <v>18</v>
      </c>
      <c r="E64" s="31">
        <v>238.44</v>
      </c>
      <c r="F64" s="31"/>
      <c r="G64" s="31">
        <f t="shared" si="5"/>
        <v>0</v>
      </c>
    </row>
    <row r="65" spans="1:7" ht="15">
      <c r="A65" s="35" t="s">
        <v>359</v>
      </c>
      <c r="B65" s="156" t="s">
        <v>682</v>
      </c>
      <c r="C65" s="157"/>
      <c r="D65" s="35"/>
      <c r="E65" s="36"/>
      <c r="F65" s="36"/>
      <c r="G65" s="36">
        <f>SUM(G66:G69)</f>
        <v>0</v>
      </c>
    </row>
    <row r="66" spans="1:7" ht="75">
      <c r="A66" s="85" t="s">
        <v>719</v>
      </c>
      <c r="B66" s="71" t="s">
        <v>38</v>
      </c>
      <c r="C66" s="70" t="s">
        <v>683</v>
      </c>
      <c r="D66" s="72" t="s">
        <v>15</v>
      </c>
      <c r="E66" s="31">
        <v>3</v>
      </c>
      <c r="F66" s="31"/>
      <c r="G66" s="31">
        <f t="shared" ref="G66:G69" si="6">E66*F66</f>
        <v>0</v>
      </c>
    </row>
    <row r="67" spans="1:7" ht="75">
      <c r="A67" s="85" t="s">
        <v>720</v>
      </c>
      <c r="B67" s="71" t="s">
        <v>38</v>
      </c>
      <c r="C67" s="84" t="s">
        <v>770</v>
      </c>
      <c r="D67" s="85" t="s">
        <v>25</v>
      </c>
      <c r="E67" s="31">
        <v>2</v>
      </c>
      <c r="F67" s="31"/>
      <c r="G67" s="31">
        <f t="shared" si="6"/>
        <v>0</v>
      </c>
    </row>
    <row r="68" spans="1:7" ht="165">
      <c r="A68" s="85" t="s">
        <v>721</v>
      </c>
      <c r="B68" s="71" t="s">
        <v>38</v>
      </c>
      <c r="C68" s="84" t="s">
        <v>705</v>
      </c>
      <c r="D68" s="30" t="s">
        <v>9</v>
      </c>
      <c r="E68" s="31">
        <f>0.9*2*3+0.8*2*3+1*2+0.7*2</f>
        <v>13.600000000000001</v>
      </c>
      <c r="F68" s="31"/>
      <c r="G68" s="31">
        <f t="shared" si="6"/>
        <v>0</v>
      </c>
    </row>
    <row r="69" spans="1:7" ht="75">
      <c r="A69" s="85" t="s">
        <v>771</v>
      </c>
      <c r="B69" s="5" t="s">
        <v>230</v>
      </c>
      <c r="C69" s="78" t="s">
        <v>684</v>
      </c>
      <c r="D69" s="30" t="s">
        <v>9</v>
      </c>
      <c r="E69" s="31">
        <f>1.2*2*2+1.4*2</f>
        <v>7.6</v>
      </c>
      <c r="F69" s="31"/>
      <c r="G69" s="31">
        <f t="shared" si="6"/>
        <v>0</v>
      </c>
    </row>
    <row r="70" spans="1:7" ht="15">
      <c r="A70" s="35" t="s">
        <v>360</v>
      </c>
      <c r="B70" s="156" t="s">
        <v>232</v>
      </c>
      <c r="C70" s="157"/>
      <c r="D70" s="35"/>
      <c r="E70" s="36"/>
      <c r="F70" s="36"/>
      <c r="G70" s="36">
        <f>SUM(G71:G94)</f>
        <v>0</v>
      </c>
    </row>
    <row r="71" spans="1:7" ht="30">
      <c r="A71" s="85" t="s">
        <v>722</v>
      </c>
      <c r="B71" s="5" t="s">
        <v>233</v>
      </c>
      <c r="C71" s="5" t="s">
        <v>234</v>
      </c>
      <c r="D71" s="30" t="s">
        <v>9</v>
      </c>
      <c r="E71" s="31">
        <v>56.85</v>
      </c>
      <c r="F71" s="31"/>
      <c r="G71" s="31">
        <f>E71*F71</f>
        <v>0</v>
      </c>
    </row>
    <row r="72" spans="1:7" ht="30">
      <c r="A72" s="85" t="s">
        <v>723</v>
      </c>
      <c r="B72" s="5" t="s">
        <v>235</v>
      </c>
      <c r="C72" s="5" t="s">
        <v>236</v>
      </c>
      <c r="D72" s="30" t="s">
        <v>40</v>
      </c>
      <c r="E72" s="31">
        <v>5.1840000000000002</v>
      </c>
      <c r="F72" s="31"/>
      <c r="G72" s="31">
        <f t="shared" ref="G72:G94" si="7">E72*F72</f>
        <v>0</v>
      </c>
    </row>
    <row r="73" spans="1:7" ht="30">
      <c r="A73" s="85" t="s">
        <v>726</v>
      </c>
      <c r="B73" s="84" t="s">
        <v>724</v>
      </c>
      <c r="C73" s="84" t="s">
        <v>725</v>
      </c>
      <c r="D73" s="30" t="s">
        <v>40</v>
      </c>
      <c r="E73" s="31">
        <v>22.234999999999999</v>
      </c>
      <c r="F73" s="31"/>
      <c r="G73" s="31">
        <f t="shared" si="7"/>
        <v>0</v>
      </c>
    </row>
    <row r="74" spans="1:7" ht="30">
      <c r="A74" s="85" t="s">
        <v>727</v>
      </c>
      <c r="B74" s="5" t="s">
        <v>238</v>
      </c>
      <c r="C74" s="5" t="s">
        <v>239</v>
      </c>
      <c r="D74" s="30" t="s">
        <v>40</v>
      </c>
      <c r="E74" s="31">
        <v>4.6079999999999997</v>
      </c>
      <c r="F74" s="31"/>
      <c r="G74" s="31">
        <f t="shared" si="7"/>
        <v>0</v>
      </c>
    </row>
    <row r="75" spans="1:7" ht="45">
      <c r="A75" s="85" t="s">
        <v>728</v>
      </c>
      <c r="B75" s="5" t="s">
        <v>240</v>
      </c>
      <c r="C75" s="5" t="s">
        <v>241</v>
      </c>
      <c r="D75" s="30" t="s">
        <v>18</v>
      </c>
      <c r="E75" s="31">
        <v>9.36</v>
      </c>
      <c r="F75" s="31"/>
      <c r="G75" s="31">
        <f t="shared" si="7"/>
        <v>0</v>
      </c>
    </row>
    <row r="76" spans="1:7" ht="30">
      <c r="A76" s="85" t="s">
        <v>729</v>
      </c>
      <c r="B76" s="5" t="s">
        <v>242</v>
      </c>
      <c r="C76" s="5" t="s">
        <v>243</v>
      </c>
      <c r="D76" s="30" t="s">
        <v>44</v>
      </c>
      <c r="E76" s="31">
        <v>7.0000000000000001E-3</v>
      </c>
      <c r="F76" s="31"/>
      <c r="G76" s="31">
        <f t="shared" si="7"/>
        <v>0</v>
      </c>
    </row>
    <row r="77" spans="1:7" ht="30">
      <c r="A77" s="85" t="s">
        <v>730</v>
      </c>
      <c r="B77" s="5" t="s">
        <v>244</v>
      </c>
      <c r="C77" s="5" t="s">
        <v>245</v>
      </c>
      <c r="D77" s="30" t="s">
        <v>44</v>
      </c>
      <c r="E77" s="31">
        <v>2.4E-2</v>
      </c>
      <c r="F77" s="31"/>
      <c r="G77" s="31">
        <f t="shared" si="7"/>
        <v>0</v>
      </c>
    </row>
    <row r="78" spans="1:7" ht="60">
      <c r="A78" s="85" t="s">
        <v>731</v>
      </c>
      <c r="B78" s="5" t="s">
        <v>141</v>
      </c>
      <c r="C78" s="5" t="s">
        <v>246</v>
      </c>
      <c r="D78" s="30" t="s">
        <v>40</v>
      </c>
      <c r="E78" s="31">
        <v>0.33700000000000002</v>
      </c>
      <c r="F78" s="31"/>
      <c r="G78" s="31">
        <f t="shared" si="7"/>
        <v>0</v>
      </c>
    </row>
    <row r="79" spans="1:7" ht="30">
      <c r="A79" s="85" t="s">
        <v>732</v>
      </c>
      <c r="B79" s="5" t="s">
        <v>247</v>
      </c>
      <c r="C79" s="5" t="s">
        <v>248</v>
      </c>
      <c r="D79" s="30" t="s">
        <v>249</v>
      </c>
      <c r="E79" s="31">
        <v>0.5</v>
      </c>
      <c r="F79" s="31"/>
      <c r="G79" s="31">
        <f t="shared" si="7"/>
        <v>0</v>
      </c>
    </row>
    <row r="80" spans="1:7" ht="30">
      <c r="A80" s="85" t="s">
        <v>733</v>
      </c>
      <c r="B80" s="5" t="s">
        <v>250</v>
      </c>
      <c r="C80" s="5" t="s">
        <v>251</v>
      </c>
      <c r="D80" s="30" t="s">
        <v>40</v>
      </c>
      <c r="E80" s="31">
        <v>0.32</v>
      </c>
      <c r="F80" s="31"/>
      <c r="G80" s="31">
        <f t="shared" si="7"/>
        <v>0</v>
      </c>
    </row>
    <row r="81" spans="1:7" ht="30">
      <c r="A81" s="85" t="s">
        <v>734</v>
      </c>
      <c r="B81" s="5" t="s">
        <v>252</v>
      </c>
      <c r="C81" s="5" t="s">
        <v>253</v>
      </c>
      <c r="D81" s="30" t="s">
        <v>249</v>
      </c>
      <c r="E81" s="31">
        <v>0.22</v>
      </c>
      <c r="F81" s="31"/>
      <c r="G81" s="31">
        <f t="shared" si="7"/>
        <v>0</v>
      </c>
    </row>
    <row r="82" spans="1:7" ht="15">
      <c r="A82" s="85" t="s">
        <v>735</v>
      </c>
      <c r="B82" s="5" t="s">
        <v>141</v>
      </c>
      <c r="C82" s="5" t="s">
        <v>254</v>
      </c>
      <c r="D82" s="30" t="s">
        <v>15</v>
      </c>
      <c r="E82" s="31">
        <v>40</v>
      </c>
      <c r="F82" s="31"/>
      <c r="G82" s="31">
        <f t="shared" si="7"/>
        <v>0</v>
      </c>
    </row>
    <row r="83" spans="1:7" ht="15">
      <c r="A83" s="85" t="s">
        <v>736</v>
      </c>
      <c r="B83" s="5" t="s">
        <v>141</v>
      </c>
      <c r="C83" s="5" t="s">
        <v>255</v>
      </c>
      <c r="D83" s="30" t="s">
        <v>15</v>
      </c>
      <c r="E83" s="31">
        <v>8</v>
      </c>
      <c r="F83" s="31"/>
      <c r="G83" s="31">
        <f t="shared" si="7"/>
        <v>0</v>
      </c>
    </row>
    <row r="84" spans="1:7" ht="30.75" customHeight="1">
      <c r="A84" s="85" t="s">
        <v>737</v>
      </c>
      <c r="B84" s="5" t="s">
        <v>256</v>
      </c>
      <c r="C84" s="129" t="s">
        <v>840</v>
      </c>
      <c r="D84" s="30" t="s">
        <v>9</v>
      </c>
      <c r="E84" s="31">
        <v>61.247</v>
      </c>
      <c r="F84" s="31"/>
      <c r="G84" s="31">
        <f t="shared" si="7"/>
        <v>0</v>
      </c>
    </row>
    <row r="85" spans="1:7" ht="30">
      <c r="A85" s="85" t="s">
        <v>738</v>
      </c>
      <c r="B85" s="5" t="s">
        <v>141</v>
      </c>
      <c r="C85" s="5" t="s">
        <v>257</v>
      </c>
      <c r="D85" s="30" t="s">
        <v>9</v>
      </c>
      <c r="E85" s="31">
        <v>30.623000000000001</v>
      </c>
      <c r="F85" s="31"/>
      <c r="G85" s="31">
        <f t="shared" si="7"/>
        <v>0</v>
      </c>
    </row>
    <row r="86" spans="1:7" ht="30">
      <c r="A86" s="85" t="s">
        <v>739</v>
      </c>
      <c r="B86" s="5" t="s">
        <v>258</v>
      </c>
      <c r="C86" s="5" t="s">
        <v>259</v>
      </c>
      <c r="D86" s="30" t="s">
        <v>9</v>
      </c>
      <c r="E86" s="31">
        <v>56.85</v>
      </c>
      <c r="F86" s="31"/>
      <c r="G86" s="31">
        <f t="shared" si="7"/>
        <v>0</v>
      </c>
    </row>
    <row r="87" spans="1:7" ht="15">
      <c r="A87" s="85" t="s">
        <v>740</v>
      </c>
      <c r="B87" s="5" t="s">
        <v>141</v>
      </c>
      <c r="C87" s="5" t="s">
        <v>260</v>
      </c>
      <c r="D87" s="30" t="s">
        <v>40</v>
      </c>
      <c r="E87" s="31">
        <v>2.843</v>
      </c>
      <c r="F87" s="31"/>
      <c r="G87" s="31">
        <f t="shared" si="7"/>
        <v>0</v>
      </c>
    </row>
    <row r="88" spans="1:7" ht="30">
      <c r="A88" s="85" t="s">
        <v>741</v>
      </c>
      <c r="B88" s="5" t="s">
        <v>261</v>
      </c>
      <c r="C88" s="5" t="s">
        <v>262</v>
      </c>
      <c r="D88" s="30" t="s">
        <v>9</v>
      </c>
      <c r="E88" s="31">
        <v>56.85</v>
      </c>
      <c r="F88" s="31"/>
      <c r="G88" s="31">
        <f t="shared" si="7"/>
        <v>0</v>
      </c>
    </row>
    <row r="89" spans="1:7" ht="15">
      <c r="A89" s="85" t="s">
        <v>742</v>
      </c>
      <c r="B89" s="5" t="s">
        <v>263</v>
      </c>
      <c r="C89" s="5" t="s">
        <v>264</v>
      </c>
      <c r="D89" s="30" t="s">
        <v>40</v>
      </c>
      <c r="E89" s="31">
        <v>1.248</v>
      </c>
      <c r="F89" s="31"/>
      <c r="G89" s="31">
        <f t="shared" si="7"/>
        <v>0</v>
      </c>
    </row>
    <row r="90" spans="1:7" ht="45">
      <c r="A90" s="85" t="s">
        <v>743</v>
      </c>
      <c r="B90" s="5" t="s">
        <v>265</v>
      </c>
      <c r="C90" s="5" t="s">
        <v>266</v>
      </c>
      <c r="D90" s="30" t="s">
        <v>18</v>
      </c>
      <c r="E90" s="31">
        <v>24.95</v>
      </c>
      <c r="F90" s="31"/>
      <c r="G90" s="31">
        <f t="shared" si="7"/>
        <v>0</v>
      </c>
    </row>
    <row r="91" spans="1:7" ht="30">
      <c r="A91" s="85" t="s">
        <v>744</v>
      </c>
      <c r="B91" s="84" t="s">
        <v>38</v>
      </c>
      <c r="C91" s="5" t="s">
        <v>267</v>
      </c>
      <c r="D91" s="30" t="s">
        <v>18</v>
      </c>
      <c r="E91" s="31">
        <v>6.2</v>
      </c>
      <c r="F91" s="31"/>
      <c r="G91" s="31">
        <f t="shared" si="7"/>
        <v>0</v>
      </c>
    </row>
    <row r="92" spans="1:7" ht="30">
      <c r="A92" s="85" t="s">
        <v>745</v>
      </c>
      <c r="B92" s="84" t="s">
        <v>38</v>
      </c>
      <c r="C92" s="5" t="s">
        <v>268</v>
      </c>
      <c r="D92" s="30" t="s">
        <v>18</v>
      </c>
      <c r="E92" s="31">
        <v>3.6</v>
      </c>
      <c r="F92" s="31"/>
      <c r="G92" s="31">
        <f t="shared" si="7"/>
        <v>0</v>
      </c>
    </row>
    <row r="93" spans="1:7" ht="45">
      <c r="A93" s="85" t="s">
        <v>746</v>
      </c>
      <c r="B93" s="84" t="s">
        <v>38</v>
      </c>
      <c r="C93" s="84" t="s">
        <v>776</v>
      </c>
      <c r="D93" s="85" t="s">
        <v>21</v>
      </c>
      <c r="E93" s="31">
        <v>2</v>
      </c>
      <c r="F93" s="31"/>
      <c r="G93" s="31">
        <f t="shared" si="7"/>
        <v>0</v>
      </c>
    </row>
    <row r="94" spans="1:7" ht="30">
      <c r="A94" s="85" t="s">
        <v>767</v>
      </c>
      <c r="B94" s="84" t="s">
        <v>38</v>
      </c>
      <c r="C94" s="84" t="s">
        <v>768</v>
      </c>
      <c r="D94" s="85" t="s">
        <v>18</v>
      </c>
      <c r="E94" s="31">
        <v>5.8</v>
      </c>
      <c r="F94" s="31"/>
      <c r="G94" s="31">
        <f t="shared" si="7"/>
        <v>0</v>
      </c>
    </row>
    <row r="95" spans="1:7" ht="15">
      <c r="A95" s="33">
        <v>4</v>
      </c>
      <c r="B95" s="158" t="s">
        <v>269</v>
      </c>
      <c r="C95" s="159"/>
      <c r="D95" s="33"/>
      <c r="E95" s="34"/>
      <c r="F95" s="34"/>
      <c r="G95" s="34">
        <f>SUM(G96,G99)</f>
        <v>0</v>
      </c>
    </row>
    <row r="96" spans="1:7" ht="15">
      <c r="A96" s="35" t="s">
        <v>372</v>
      </c>
      <c r="B96" s="156" t="s">
        <v>829</v>
      </c>
      <c r="C96" s="157"/>
      <c r="D96" s="35"/>
      <c r="E96" s="36"/>
      <c r="F96" s="36"/>
      <c r="G96" s="36">
        <f>SUM(G97:G98)</f>
        <v>0</v>
      </c>
    </row>
    <row r="97" spans="1:7" ht="45">
      <c r="A97" s="85" t="s">
        <v>748</v>
      </c>
      <c r="B97" s="5" t="s">
        <v>271</v>
      </c>
      <c r="C97" s="5" t="s">
        <v>272</v>
      </c>
      <c r="D97" s="30" t="s">
        <v>9</v>
      </c>
      <c r="E97" s="31">
        <v>5</v>
      </c>
      <c r="F97" s="31"/>
      <c r="G97" s="31">
        <f>E97*F97</f>
        <v>0</v>
      </c>
    </row>
    <row r="98" spans="1:7" ht="15">
      <c r="A98" s="85" t="s">
        <v>749</v>
      </c>
      <c r="B98" s="84" t="s">
        <v>38</v>
      </c>
      <c r="C98" s="84" t="s">
        <v>747</v>
      </c>
      <c r="D98" s="30" t="s">
        <v>9</v>
      </c>
      <c r="E98" s="31">
        <v>19.908000000000001</v>
      </c>
      <c r="F98" s="31"/>
      <c r="G98" s="31">
        <f t="shared" ref="G98" si="8">E98*F98</f>
        <v>0</v>
      </c>
    </row>
    <row r="99" spans="1:7" ht="15">
      <c r="A99" s="35" t="s">
        <v>373</v>
      </c>
      <c r="B99" s="156" t="s">
        <v>830</v>
      </c>
      <c r="C99" s="157"/>
      <c r="D99" s="35"/>
      <c r="E99" s="36"/>
      <c r="F99" s="36"/>
      <c r="G99" s="36">
        <f>SUM(G100:G107)</f>
        <v>0</v>
      </c>
    </row>
    <row r="100" spans="1:7" ht="15">
      <c r="A100" s="109" t="s">
        <v>831</v>
      </c>
      <c r="B100" s="129" t="s">
        <v>38</v>
      </c>
      <c r="C100" s="129" t="s">
        <v>839</v>
      </c>
      <c r="D100" s="109" t="s">
        <v>9</v>
      </c>
      <c r="E100" s="86">
        <v>60</v>
      </c>
      <c r="F100" s="31"/>
      <c r="G100" s="31">
        <f>E100*F100</f>
        <v>0</v>
      </c>
    </row>
    <row r="101" spans="1:7" ht="30">
      <c r="A101" s="109" t="s">
        <v>832</v>
      </c>
      <c r="B101" s="5" t="s">
        <v>233</v>
      </c>
      <c r="C101" s="5" t="s">
        <v>234</v>
      </c>
      <c r="D101" s="30" t="s">
        <v>9</v>
      </c>
      <c r="E101" s="86">
        <v>175.96</v>
      </c>
      <c r="F101" s="31"/>
      <c r="G101" s="31">
        <f>E101*F101</f>
        <v>0</v>
      </c>
    </row>
    <row r="102" spans="1:7" ht="30">
      <c r="A102" s="109" t="s">
        <v>833</v>
      </c>
      <c r="B102" s="5" t="s">
        <v>237</v>
      </c>
      <c r="C102" s="84" t="s">
        <v>725</v>
      </c>
      <c r="D102" s="30" t="s">
        <v>40</v>
      </c>
      <c r="E102" s="86">
        <f>175.96*0.3</f>
        <v>52.788000000000004</v>
      </c>
      <c r="F102" s="31"/>
      <c r="G102" s="31">
        <f t="shared" ref="G102:G107" si="9">E102*F102</f>
        <v>0</v>
      </c>
    </row>
    <row r="103" spans="1:7" ht="30">
      <c r="A103" s="109" t="s">
        <v>834</v>
      </c>
      <c r="B103" s="5" t="s">
        <v>258</v>
      </c>
      <c r="C103" s="5" t="s">
        <v>259</v>
      </c>
      <c r="D103" s="30" t="s">
        <v>9</v>
      </c>
      <c r="E103" s="86">
        <f>E101</f>
        <v>175.96</v>
      </c>
      <c r="F103" s="31"/>
      <c r="G103" s="31">
        <f t="shared" si="9"/>
        <v>0</v>
      </c>
    </row>
    <row r="104" spans="1:7" ht="15">
      <c r="A104" s="109" t="s">
        <v>835</v>
      </c>
      <c r="B104" s="5" t="s">
        <v>141</v>
      </c>
      <c r="C104" s="5" t="s">
        <v>260</v>
      </c>
      <c r="D104" s="30" t="s">
        <v>40</v>
      </c>
      <c r="E104" s="31">
        <f>E101*0.2</f>
        <v>35.192</v>
      </c>
      <c r="F104" s="31"/>
      <c r="G104" s="31">
        <f t="shared" si="9"/>
        <v>0</v>
      </c>
    </row>
    <row r="105" spans="1:7" ht="30">
      <c r="A105" s="109" t="s">
        <v>836</v>
      </c>
      <c r="B105" s="5" t="s">
        <v>261</v>
      </c>
      <c r="C105" s="5" t="s">
        <v>262</v>
      </c>
      <c r="D105" s="30" t="s">
        <v>9</v>
      </c>
      <c r="E105" s="31">
        <f>E101</f>
        <v>175.96</v>
      </c>
      <c r="F105" s="31"/>
      <c r="G105" s="31">
        <f t="shared" si="9"/>
        <v>0</v>
      </c>
    </row>
    <row r="106" spans="1:7" ht="15">
      <c r="A106" s="109" t="s">
        <v>837</v>
      </c>
      <c r="B106" s="5" t="s">
        <v>263</v>
      </c>
      <c r="C106" s="5" t="s">
        <v>264</v>
      </c>
      <c r="D106" s="30" t="s">
        <v>40</v>
      </c>
      <c r="E106" s="31">
        <f>88*0.3</f>
        <v>26.4</v>
      </c>
      <c r="F106" s="31"/>
      <c r="G106" s="31">
        <f t="shared" si="9"/>
        <v>0</v>
      </c>
    </row>
    <row r="107" spans="1:7" ht="45">
      <c r="A107" s="109" t="s">
        <v>838</v>
      </c>
      <c r="B107" s="5" t="s">
        <v>265</v>
      </c>
      <c r="C107" s="5" t="s">
        <v>266</v>
      </c>
      <c r="D107" s="30" t="s">
        <v>18</v>
      </c>
      <c r="E107" s="31">
        <v>88</v>
      </c>
      <c r="F107" s="31"/>
      <c r="G107" s="31">
        <f t="shared" si="9"/>
        <v>0</v>
      </c>
    </row>
    <row r="108" spans="1:7" ht="15.75" customHeight="1">
      <c r="A108" s="51"/>
      <c r="B108" s="52"/>
      <c r="C108" s="53"/>
      <c r="D108" s="165" t="s">
        <v>551</v>
      </c>
      <c r="E108" s="166"/>
      <c r="F108" s="167"/>
      <c r="G108" s="34">
        <f>SUM(G95,G38,G29,G4)</f>
        <v>0</v>
      </c>
    </row>
    <row r="109" spans="1:7" ht="15.75">
      <c r="A109" s="56" t="s">
        <v>357</v>
      </c>
      <c r="C109" s="38"/>
    </row>
    <row r="110" spans="1:7" ht="15">
      <c r="A110" s="33" t="s">
        <v>350</v>
      </c>
      <c r="B110" s="57" t="s">
        <v>353</v>
      </c>
      <c r="C110" s="58"/>
      <c r="D110" s="33"/>
      <c r="E110" s="34"/>
      <c r="F110" s="34"/>
      <c r="G110" s="34">
        <f>SUM(G111:G117)</f>
        <v>0</v>
      </c>
    </row>
    <row r="111" spans="1:7" ht="30">
      <c r="A111" s="72" t="s">
        <v>139</v>
      </c>
      <c r="B111" s="5" t="s">
        <v>275</v>
      </c>
      <c r="C111" s="5" t="s">
        <v>276</v>
      </c>
      <c r="D111" s="30" t="s">
        <v>277</v>
      </c>
      <c r="E111" s="31">
        <v>10</v>
      </c>
      <c r="F111" s="31"/>
      <c r="G111" s="31">
        <f>E111*F111</f>
        <v>0</v>
      </c>
    </row>
    <row r="112" spans="1:7" ht="30">
      <c r="A112" s="72" t="s">
        <v>180</v>
      </c>
      <c r="B112" s="5" t="s">
        <v>278</v>
      </c>
      <c r="C112" s="5" t="s">
        <v>279</v>
      </c>
      <c r="D112" s="30" t="s">
        <v>18</v>
      </c>
      <c r="E112" s="31">
        <v>250</v>
      </c>
      <c r="F112" s="31"/>
      <c r="G112" s="31">
        <f t="shared" ref="G112:G117" si="10">E112*F112</f>
        <v>0</v>
      </c>
    </row>
    <row r="113" spans="1:7" ht="15">
      <c r="A113" s="72" t="s">
        <v>533</v>
      </c>
      <c r="B113" s="5" t="s">
        <v>280</v>
      </c>
      <c r="C113" s="5" t="s">
        <v>281</v>
      </c>
      <c r="D113" s="30" t="s">
        <v>40</v>
      </c>
      <c r="E113" s="31">
        <f>250*0.05*0.05</f>
        <v>0.625</v>
      </c>
      <c r="F113" s="31"/>
      <c r="G113" s="31">
        <f t="shared" si="10"/>
        <v>0</v>
      </c>
    </row>
    <row r="114" spans="1:7" ht="15">
      <c r="A114" s="72" t="s">
        <v>534</v>
      </c>
      <c r="B114" s="5" t="s">
        <v>282</v>
      </c>
      <c r="C114" s="5" t="s">
        <v>283</v>
      </c>
      <c r="D114" s="30" t="s">
        <v>18</v>
      </c>
      <c r="E114" s="31">
        <v>250</v>
      </c>
      <c r="F114" s="31"/>
      <c r="G114" s="31">
        <f t="shared" si="10"/>
        <v>0</v>
      </c>
    </row>
    <row r="115" spans="1:7" ht="45">
      <c r="A115" s="72" t="s">
        <v>535</v>
      </c>
      <c r="B115" s="5" t="s">
        <v>284</v>
      </c>
      <c r="C115" s="5" t="s">
        <v>285</v>
      </c>
      <c r="D115" s="30" t="s">
        <v>18</v>
      </c>
      <c r="E115" s="31">
        <v>150</v>
      </c>
      <c r="F115" s="31"/>
      <c r="G115" s="31">
        <f t="shared" si="10"/>
        <v>0</v>
      </c>
    </row>
    <row r="116" spans="1:7" ht="30">
      <c r="A116" s="72" t="s">
        <v>536</v>
      </c>
      <c r="B116" s="5" t="s">
        <v>286</v>
      </c>
      <c r="C116" s="5" t="s">
        <v>287</v>
      </c>
      <c r="D116" s="30" t="s">
        <v>18</v>
      </c>
      <c r="E116" s="31">
        <v>150</v>
      </c>
      <c r="F116" s="31"/>
      <c r="G116" s="31">
        <f t="shared" si="10"/>
        <v>0</v>
      </c>
    </row>
    <row r="117" spans="1:7" ht="45">
      <c r="A117" s="130" t="s">
        <v>537</v>
      </c>
      <c r="B117" s="131" t="s">
        <v>38</v>
      </c>
      <c r="C117" s="97" t="s">
        <v>786</v>
      </c>
      <c r="D117" s="132" t="s">
        <v>21</v>
      </c>
      <c r="E117" s="133">
        <v>1</v>
      </c>
      <c r="F117" s="133"/>
      <c r="G117" s="133">
        <f t="shared" si="10"/>
        <v>0</v>
      </c>
    </row>
    <row r="118" spans="1:7" ht="15">
      <c r="A118" s="95" t="s">
        <v>351</v>
      </c>
      <c r="B118" s="57" t="s">
        <v>603</v>
      </c>
      <c r="C118" s="134"/>
      <c r="D118" s="95"/>
      <c r="E118" s="34"/>
      <c r="F118" s="34"/>
      <c r="G118" s="34">
        <f>SUM(G119:G130)</f>
        <v>0</v>
      </c>
    </row>
    <row r="119" spans="1:7" ht="30">
      <c r="A119" s="72" t="s">
        <v>199</v>
      </c>
      <c r="B119" s="5" t="s">
        <v>288</v>
      </c>
      <c r="C119" s="5" t="s">
        <v>289</v>
      </c>
      <c r="D119" s="30" t="s">
        <v>277</v>
      </c>
      <c r="E119" s="31">
        <v>1</v>
      </c>
      <c r="F119" s="31"/>
      <c r="G119" s="31">
        <f t="shared" ref="G119:G130" si="11">E119*F119</f>
        <v>0</v>
      </c>
    </row>
    <row r="120" spans="1:7" ht="30">
      <c r="A120" s="72" t="s">
        <v>208</v>
      </c>
      <c r="B120" s="5" t="s">
        <v>290</v>
      </c>
      <c r="C120" s="5" t="s">
        <v>291</v>
      </c>
      <c r="D120" s="30" t="s">
        <v>292</v>
      </c>
      <c r="E120" s="31">
        <v>1</v>
      </c>
      <c r="F120" s="31"/>
      <c r="G120" s="31">
        <f t="shared" si="11"/>
        <v>0</v>
      </c>
    </row>
    <row r="121" spans="1:7" ht="60">
      <c r="A121" s="72" t="s">
        <v>223</v>
      </c>
      <c r="B121" s="5" t="s">
        <v>293</v>
      </c>
      <c r="C121" s="70" t="s">
        <v>604</v>
      </c>
      <c r="D121" s="30" t="s">
        <v>18</v>
      </c>
      <c r="E121" s="31">
        <v>10</v>
      </c>
      <c r="F121" s="31"/>
      <c r="G121" s="31">
        <f t="shared" si="11"/>
        <v>0</v>
      </c>
    </row>
    <row r="122" spans="1:7" ht="45">
      <c r="A122" s="72" t="s">
        <v>229</v>
      </c>
      <c r="B122" s="5" t="s">
        <v>294</v>
      </c>
      <c r="C122" s="5" t="s">
        <v>295</v>
      </c>
      <c r="D122" s="30" t="s">
        <v>25</v>
      </c>
      <c r="E122" s="31">
        <v>2</v>
      </c>
      <c r="F122" s="31"/>
      <c r="G122" s="31">
        <f t="shared" si="11"/>
        <v>0</v>
      </c>
    </row>
    <row r="123" spans="1:7" ht="45">
      <c r="A123" s="72" t="s">
        <v>231</v>
      </c>
      <c r="B123" s="5" t="s">
        <v>296</v>
      </c>
      <c r="C123" s="5" t="s">
        <v>297</v>
      </c>
      <c r="D123" s="30" t="s">
        <v>298</v>
      </c>
      <c r="E123" s="31">
        <v>1</v>
      </c>
      <c r="F123" s="31"/>
      <c r="G123" s="31">
        <f t="shared" si="11"/>
        <v>0</v>
      </c>
    </row>
    <row r="124" spans="1:7" ht="45">
      <c r="A124" s="72" t="s">
        <v>358</v>
      </c>
      <c r="B124" s="5" t="s">
        <v>299</v>
      </c>
      <c r="C124" s="5" t="s">
        <v>300</v>
      </c>
      <c r="D124" s="30" t="s">
        <v>25</v>
      </c>
      <c r="E124" s="31">
        <v>1</v>
      </c>
      <c r="F124" s="31"/>
      <c r="G124" s="31">
        <f t="shared" si="11"/>
        <v>0</v>
      </c>
    </row>
    <row r="125" spans="1:7" ht="45">
      <c r="A125" s="72" t="s">
        <v>405</v>
      </c>
      <c r="B125" s="5" t="s">
        <v>301</v>
      </c>
      <c r="C125" s="5" t="s">
        <v>302</v>
      </c>
      <c r="D125" s="30" t="s">
        <v>18</v>
      </c>
      <c r="E125" s="31">
        <v>15</v>
      </c>
      <c r="F125" s="31"/>
      <c r="G125" s="31">
        <f t="shared" si="11"/>
        <v>0</v>
      </c>
    </row>
    <row r="126" spans="1:7" ht="45">
      <c r="A126" s="72" t="s">
        <v>406</v>
      </c>
      <c r="B126" s="5" t="s">
        <v>303</v>
      </c>
      <c r="C126" s="5" t="s">
        <v>304</v>
      </c>
      <c r="D126" s="30" t="s">
        <v>298</v>
      </c>
      <c r="E126" s="31">
        <v>1</v>
      </c>
      <c r="F126" s="31"/>
      <c r="G126" s="31">
        <f t="shared" si="11"/>
        <v>0</v>
      </c>
    </row>
    <row r="127" spans="1:7" ht="45">
      <c r="A127" s="72" t="s">
        <v>407</v>
      </c>
      <c r="B127" s="5" t="s">
        <v>305</v>
      </c>
      <c r="C127" s="70" t="s">
        <v>605</v>
      </c>
      <c r="D127" s="30" t="s">
        <v>25</v>
      </c>
      <c r="E127" s="31">
        <v>1</v>
      </c>
      <c r="F127" s="31"/>
      <c r="G127" s="31">
        <f t="shared" si="11"/>
        <v>0</v>
      </c>
    </row>
    <row r="128" spans="1:7" ht="30">
      <c r="A128" s="72" t="s">
        <v>408</v>
      </c>
      <c r="B128" s="5" t="s">
        <v>306</v>
      </c>
      <c r="C128" s="5" t="s">
        <v>307</v>
      </c>
      <c r="D128" s="30" t="s">
        <v>15</v>
      </c>
      <c r="E128" s="31">
        <v>1</v>
      </c>
      <c r="F128" s="31"/>
      <c r="G128" s="31">
        <f t="shared" si="11"/>
        <v>0</v>
      </c>
    </row>
    <row r="129" spans="1:7" ht="15">
      <c r="A129" s="72" t="s">
        <v>409</v>
      </c>
      <c r="B129" s="5" t="s">
        <v>308</v>
      </c>
      <c r="C129" s="5" t="s">
        <v>309</v>
      </c>
      <c r="D129" s="30" t="s">
        <v>310</v>
      </c>
      <c r="E129" s="31">
        <v>1</v>
      </c>
      <c r="F129" s="31"/>
      <c r="G129" s="31">
        <f t="shared" si="11"/>
        <v>0</v>
      </c>
    </row>
    <row r="130" spans="1:7" ht="30">
      <c r="A130" s="72" t="s">
        <v>410</v>
      </c>
      <c r="B130" s="5" t="s">
        <v>311</v>
      </c>
      <c r="C130" s="5" t="s">
        <v>312</v>
      </c>
      <c r="D130" s="30" t="s">
        <v>313</v>
      </c>
      <c r="E130" s="31">
        <v>1</v>
      </c>
      <c r="F130" s="31"/>
      <c r="G130" s="31">
        <f t="shared" si="11"/>
        <v>0</v>
      </c>
    </row>
    <row r="131" spans="1:7" ht="15">
      <c r="A131" s="75" t="s">
        <v>352</v>
      </c>
      <c r="B131" s="57" t="s">
        <v>611</v>
      </c>
      <c r="C131" s="58"/>
      <c r="D131" s="75"/>
      <c r="E131" s="34"/>
      <c r="F131" s="34"/>
      <c r="G131" s="34">
        <f>SUM(G132:G148)</f>
        <v>0</v>
      </c>
    </row>
    <row r="132" spans="1:7" ht="45">
      <c r="A132" s="72" t="s">
        <v>270</v>
      </c>
      <c r="B132" s="5" t="s">
        <v>612</v>
      </c>
      <c r="C132" s="5" t="s">
        <v>613</v>
      </c>
      <c r="D132" s="74" t="s">
        <v>18</v>
      </c>
      <c r="E132" s="31">
        <v>550</v>
      </c>
      <c r="F132" s="31"/>
      <c r="G132" s="31">
        <f>E132*F132</f>
        <v>0</v>
      </c>
    </row>
    <row r="133" spans="1:7" ht="45">
      <c r="A133" s="72" t="s">
        <v>273</v>
      </c>
      <c r="B133" s="5" t="s">
        <v>614</v>
      </c>
      <c r="C133" s="5" t="s">
        <v>615</v>
      </c>
      <c r="D133" s="74" t="s">
        <v>18</v>
      </c>
      <c r="E133" s="31">
        <v>120</v>
      </c>
      <c r="F133" s="31"/>
      <c r="G133" s="31">
        <f t="shared" ref="G133:G148" si="12">E133*F133</f>
        <v>0</v>
      </c>
    </row>
    <row r="134" spans="1:7" ht="45">
      <c r="A134" s="72" t="s">
        <v>274</v>
      </c>
      <c r="B134" s="5" t="s">
        <v>348</v>
      </c>
      <c r="C134" s="5" t="s">
        <v>616</v>
      </c>
      <c r="D134" s="74" t="s">
        <v>18</v>
      </c>
      <c r="E134" s="31">
        <v>40</v>
      </c>
      <c r="F134" s="31"/>
      <c r="G134" s="31">
        <f t="shared" si="12"/>
        <v>0</v>
      </c>
    </row>
    <row r="135" spans="1:7" ht="45">
      <c r="A135" s="72" t="s">
        <v>359</v>
      </c>
      <c r="B135" s="5" t="s">
        <v>319</v>
      </c>
      <c r="C135" s="5" t="s">
        <v>320</v>
      </c>
      <c r="D135" s="74" t="s">
        <v>25</v>
      </c>
      <c r="E135" s="31">
        <v>66</v>
      </c>
      <c r="F135" s="31"/>
      <c r="G135" s="31">
        <f t="shared" si="12"/>
        <v>0</v>
      </c>
    </row>
    <row r="136" spans="1:7" ht="30">
      <c r="A136" s="72" t="s">
        <v>360</v>
      </c>
      <c r="B136" s="5" t="s">
        <v>321</v>
      </c>
      <c r="C136" s="5" t="s">
        <v>322</v>
      </c>
      <c r="D136" s="74" t="s">
        <v>25</v>
      </c>
      <c r="E136" s="31">
        <v>68</v>
      </c>
      <c r="F136" s="31"/>
      <c r="G136" s="31">
        <f t="shared" si="12"/>
        <v>0</v>
      </c>
    </row>
    <row r="137" spans="1:7" ht="60">
      <c r="A137" s="72" t="s">
        <v>361</v>
      </c>
      <c r="B137" s="5" t="s">
        <v>617</v>
      </c>
      <c r="C137" s="129" t="s">
        <v>841</v>
      </c>
      <c r="D137" s="74" t="s">
        <v>25</v>
      </c>
      <c r="E137" s="31">
        <v>8</v>
      </c>
      <c r="F137" s="31"/>
      <c r="G137" s="31">
        <f t="shared" si="12"/>
        <v>0</v>
      </c>
    </row>
    <row r="138" spans="1:7" ht="60">
      <c r="A138" s="72" t="s">
        <v>362</v>
      </c>
      <c r="B138" s="5" t="s">
        <v>617</v>
      </c>
      <c r="C138" s="129" t="s">
        <v>842</v>
      </c>
      <c r="D138" s="74" t="s">
        <v>25</v>
      </c>
      <c r="E138" s="31">
        <v>32</v>
      </c>
      <c r="F138" s="31"/>
      <c r="G138" s="31">
        <f t="shared" si="12"/>
        <v>0</v>
      </c>
    </row>
    <row r="139" spans="1:7" ht="60">
      <c r="A139" s="72" t="s">
        <v>363</v>
      </c>
      <c r="B139" s="5" t="s">
        <v>618</v>
      </c>
      <c r="C139" s="129" t="s">
        <v>843</v>
      </c>
      <c r="D139" s="74" t="s">
        <v>25</v>
      </c>
      <c r="E139" s="31">
        <v>24</v>
      </c>
      <c r="F139" s="31"/>
      <c r="G139" s="31">
        <f t="shared" si="12"/>
        <v>0</v>
      </c>
    </row>
    <row r="140" spans="1:7" ht="60">
      <c r="A140" s="72" t="s">
        <v>364</v>
      </c>
      <c r="B140" s="5" t="s">
        <v>618</v>
      </c>
      <c r="C140" s="5" t="s">
        <v>619</v>
      </c>
      <c r="D140" s="74" t="s">
        <v>25</v>
      </c>
      <c r="E140" s="31">
        <v>4</v>
      </c>
      <c r="F140" s="31"/>
      <c r="G140" s="31">
        <f t="shared" si="12"/>
        <v>0</v>
      </c>
    </row>
    <row r="141" spans="1:7" ht="30">
      <c r="A141" s="72" t="s">
        <v>365</v>
      </c>
      <c r="B141" s="5" t="s">
        <v>330</v>
      </c>
      <c r="C141" s="5" t="s">
        <v>331</v>
      </c>
      <c r="D141" s="74" t="s">
        <v>25</v>
      </c>
      <c r="E141" s="31">
        <v>2</v>
      </c>
      <c r="F141" s="31"/>
      <c r="G141" s="31">
        <f t="shared" si="12"/>
        <v>0</v>
      </c>
    </row>
    <row r="142" spans="1:7" ht="45">
      <c r="A142" s="72" t="s">
        <v>366</v>
      </c>
      <c r="B142" s="5" t="s">
        <v>620</v>
      </c>
      <c r="C142" s="5" t="s">
        <v>621</v>
      </c>
      <c r="D142" s="74" t="s">
        <v>25</v>
      </c>
      <c r="E142" s="31">
        <v>1</v>
      </c>
      <c r="F142" s="31"/>
      <c r="G142" s="31">
        <f t="shared" si="12"/>
        <v>0</v>
      </c>
    </row>
    <row r="143" spans="1:7" ht="60">
      <c r="A143" s="72" t="s">
        <v>367</v>
      </c>
      <c r="B143" s="5" t="s">
        <v>620</v>
      </c>
      <c r="C143" s="129" t="s">
        <v>844</v>
      </c>
      <c r="D143" s="74" t="s">
        <v>25</v>
      </c>
      <c r="E143" s="31">
        <v>2</v>
      </c>
      <c r="F143" s="31"/>
      <c r="G143" s="31">
        <f t="shared" si="12"/>
        <v>0</v>
      </c>
    </row>
    <row r="144" spans="1:7" ht="30">
      <c r="A144" s="72" t="s">
        <v>368</v>
      </c>
      <c r="B144" s="84" t="s">
        <v>38</v>
      </c>
      <c r="C144" s="84" t="s">
        <v>750</v>
      </c>
      <c r="D144" s="85" t="s">
        <v>21</v>
      </c>
      <c r="E144" s="31">
        <v>1</v>
      </c>
      <c r="F144" s="31"/>
      <c r="G144" s="31">
        <f t="shared" si="12"/>
        <v>0</v>
      </c>
    </row>
    <row r="145" spans="1:7" ht="15">
      <c r="A145" s="72" t="s">
        <v>369</v>
      </c>
      <c r="B145" s="84" t="s">
        <v>38</v>
      </c>
      <c r="C145" s="84" t="s">
        <v>752</v>
      </c>
      <c r="D145" s="85" t="s">
        <v>21</v>
      </c>
      <c r="E145" s="31">
        <v>1</v>
      </c>
      <c r="F145" s="31"/>
      <c r="G145" s="31">
        <f t="shared" si="12"/>
        <v>0</v>
      </c>
    </row>
    <row r="146" spans="1:7" ht="15">
      <c r="A146" s="72" t="s">
        <v>370</v>
      </c>
      <c r="B146" s="84" t="s">
        <v>38</v>
      </c>
      <c r="C146" s="84" t="s">
        <v>751</v>
      </c>
      <c r="D146" s="85" t="s">
        <v>21</v>
      </c>
      <c r="E146" s="31">
        <v>1</v>
      </c>
      <c r="F146" s="31"/>
      <c r="G146" s="31">
        <f t="shared" si="12"/>
        <v>0</v>
      </c>
    </row>
    <row r="147" spans="1:7" ht="30">
      <c r="A147" s="72" t="s">
        <v>371</v>
      </c>
      <c r="B147" s="5" t="s">
        <v>345</v>
      </c>
      <c r="C147" s="5" t="s">
        <v>346</v>
      </c>
      <c r="D147" s="74" t="s">
        <v>347</v>
      </c>
      <c r="E147" s="31">
        <v>24</v>
      </c>
      <c r="F147" s="31"/>
      <c r="G147" s="31">
        <f t="shared" si="12"/>
        <v>0</v>
      </c>
    </row>
    <row r="148" spans="1:7" ht="30">
      <c r="A148" s="72" t="s">
        <v>539</v>
      </c>
      <c r="B148" s="5" t="s">
        <v>622</v>
      </c>
      <c r="C148" s="5" t="s">
        <v>623</v>
      </c>
      <c r="D148" s="74" t="s">
        <v>347</v>
      </c>
      <c r="E148" s="31">
        <v>3</v>
      </c>
      <c r="F148" s="31"/>
      <c r="G148" s="31">
        <f t="shared" si="12"/>
        <v>0</v>
      </c>
    </row>
    <row r="149" spans="1:7" ht="15">
      <c r="A149" s="75" t="s">
        <v>354</v>
      </c>
      <c r="B149" s="57" t="s">
        <v>636</v>
      </c>
      <c r="C149" s="58"/>
      <c r="D149" s="75"/>
      <c r="E149" s="34"/>
      <c r="F149" s="34"/>
      <c r="G149" s="34">
        <f>SUM(G150:G155)</f>
        <v>0</v>
      </c>
    </row>
    <row r="150" spans="1:7" ht="45">
      <c r="A150" s="72" t="s">
        <v>372</v>
      </c>
      <c r="B150" s="5" t="s">
        <v>303</v>
      </c>
      <c r="C150" s="5" t="s">
        <v>304</v>
      </c>
      <c r="D150" s="74" t="s">
        <v>298</v>
      </c>
      <c r="E150" s="31">
        <v>1</v>
      </c>
      <c r="F150" s="31"/>
      <c r="G150" s="31">
        <f>E150*F150</f>
        <v>0</v>
      </c>
    </row>
    <row r="151" spans="1:7" ht="45">
      <c r="A151" s="72" t="s">
        <v>373</v>
      </c>
      <c r="B151" s="5" t="s">
        <v>624</v>
      </c>
      <c r="C151" s="5" t="s">
        <v>625</v>
      </c>
      <c r="D151" s="74" t="s">
        <v>25</v>
      </c>
      <c r="E151" s="31">
        <v>1</v>
      </c>
      <c r="F151" s="31"/>
      <c r="G151" s="31">
        <f t="shared" ref="G151:G155" si="13">E151*F151</f>
        <v>0</v>
      </c>
    </row>
    <row r="152" spans="1:7" ht="30">
      <c r="A152" s="72" t="s">
        <v>374</v>
      </c>
      <c r="B152" s="5" t="s">
        <v>626</v>
      </c>
      <c r="C152" s="5" t="s">
        <v>627</v>
      </c>
      <c r="D152" s="74" t="s">
        <v>18</v>
      </c>
      <c r="E152" s="31">
        <v>30</v>
      </c>
      <c r="F152" s="31"/>
      <c r="G152" s="31">
        <f t="shared" si="13"/>
        <v>0</v>
      </c>
    </row>
    <row r="153" spans="1:7" ht="45">
      <c r="A153" s="72" t="s">
        <v>375</v>
      </c>
      <c r="B153" s="5" t="s">
        <v>628</v>
      </c>
      <c r="C153" s="5" t="s">
        <v>629</v>
      </c>
      <c r="D153" s="74" t="s">
        <v>25</v>
      </c>
      <c r="E153" s="31">
        <v>10</v>
      </c>
      <c r="F153" s="31"/>
      <c r="G153" s="31">
        <f t="shared" si="13"/>
        <v>0</v>
      </c>
    </row>
    <row r="154" spans="1:7" ht="15">
      <c r="A154" s="72" t="s">
        <v>376</v>
      </c>
      <c r="B154" s="5" t="s">
        <v>630</v>
      </c>
      <c r="C154" s="5" t="s">
        <v>631</v>
      </c>
      <c r="D154" s="74" t="s">
        <v>347</v>
      </c>
      <c r="E154" s="31">
        <v>1</v>
      </c>
      <c r="F154" s="31"/>
      <c r="G154" s="31">
        <f t="shared" si="13"/>
        <v>0</v>
      </c>
    </row>
    <row r="155" spans="1:7" ht="15">
      <c r="A155" s="72" t="s">
        <v>377</v>
      </c>
      <c r="B155" s="5" t="s">
        <v>632</v>
      </c>
      <c r="C155" s="5" t="s">
        <v>633</v>
      </c>
      <c r="D155" s="74" t="s">
        <v>347</v>
      </c>
      <c r="E155" s="31">
        <v>4</v>
      </c>
      <c r="F155" s="31"/>
      <c r="G155" s="31">
        <f t="shared" si="13"/>
        <v>0</v>
      </c>
    </row>
    <row r="156" spans="1:7" ht="15">
      <c r="A156" s="75" t="s">
        <v>355</v>
      </c>
      <c r="B156" s="57" t="s">
        <v>635</v>
      </c>
      <c r="C156" s="58"/>
      <c r="D156" s="75"/>
      <c r="E156" s="34"/>
      <c r="F156" s="34"/>
      <c r="G156" s="34">
        <f>G157</f>
        <v>0</v>
      </c>
    </row>
    <row r="157" spans="1:7" ht="30">
      <c r="A157" s="72" t="s">
        <v>385</v>
      </c>
      <c r="B157" s="70" t="s">
        <v>38</v>
      </c>
      <c r="C157" s="5" t="s">
        <v>634</v>
      </c>
      <c r="D157" s="74" t="s">
        <v>21</v>
      </c>
      <c r="E157" s="31">
        <v>1</v>
      </c>
      <c r="F157" s="31"/>
      <c r="G157" s="31">
        <f>E157*F157</f>
        <v>0</v>
      </c>
    </row>
    <row r="158" spans="1:7" ht="15">
      <c r="A158" s="75" t="s">
        <v>356</v>
      </c>
      <c r="B158" s="57" t="s">
        <v>428</v>
      </c>
      <c r="C158" s="58"/>
      <c r="D158" s="33"/>
      <c r="E158" s="34"/>
      <c r="F158" s="34"/>
      <c r="G158" s="34">
        <f>SUM(G159:G162)</f>
        <v>0</v>
      </c>
    </row>
    <row r="159" spans="1:7" ht="60">
      <c r="A159" s="72" t="s">
        <v>399</v>
      </c>
      <c r="B159" s="50" t="s">
        <v>429</v>
      </c>
      <c r="C159" s="70" t="s">
        <v>606</v>
      </c>
      <c r="D159" s="30" t="s">
        <v>18</v>
      </c>
      <c r="E159" s="31">
        <f>42+27+26+27+27+27</f>
        <v>176</v>
      </c>
      <c r="F159" s="43"/>
      <c r="G159" s="43">
        <f>E159*F159</f>
        <v>0</v>
      </c>
    </row>
    <row r="160" spans="1:7" ht="45">
      <c r="A160" s="72" t="s">
        <v>400</v>
      </c>
      <c r="B160" s="50" t="s">
        <v>38</v>
      </c>
      <c r="C160" s="5" t="s">
        <v>431</v>
      </c>
      <c r="D160" s="30" t="s">
        <v>25</v>
      </c>
      <c r="E160" s="31">
        <v>3</v>
      </c>
      <c r="F160" s="43"/>
      <c r="G160" s="43">
        <f t="shared" ref="G160:G162" si="14">E160*F160</f>
        <v>0</v>
      </c>
    </row>
    <row r="161" spans="1:7" ht="20.25" customHeight="1">
      <c r="A161" s="72" t="s">
        <v>401</v>
      </c>
      <c r="B161" s="50" t="s">
        <v>38</v>
      </c>
      <c r="C161" s="5" t="s">
        <v>430</v>
      </c>
      <c r="D161" s="30" t="s">
        <v>25</v>
      </c>
      <c r="E161" s="31">
        <v>3</v>
      </c>
      <c r="F161" s="43"/>
      <c r="G161" s="43">
        <f t="shared" si="14"/>
        <v>0</v>
      </c>
    </row>
    <row r="162" spans="1:7" ht="30">
      <c r="A162" s="72" t="s">
        <v>402</v>
      </c>
      <c r="B162" s="41" t="s">
        <v>38</v>
      </c>
      <c r="C162" s="5" t="s">
        <v>432</v>
      </c>
      <c r="D162" s="42" t="s">
        <v>22</v>
      </c>
      <c r="E162" s="31">
        <v>1</v>
      </c>
      <c r="F162" s="43"/>
      <c r="G162" s="43">
        <f t="shared" si="14"/>
        <v>0</v>
      </c>
    </row>
    <row r="163" spans="1:7" ht="18" customHeight="1">
      <c r="A163" s="169"/>
      <c r="B163" s="170"/>
      <c r="C163" s="171"/>
      <c r="D163" s="165" t="s">
        <v>550</v>
      </c>
      <c r="E163" s="166"/>
      <c r="F163" s="167"/>
      <c r="G163" s="60">
        <f>SUM(G158,G156,G149,G131,G118,G110)</f>
        <v>0</v>
      </c>
    </row>
    <row r="164" spans="1:7" ht="15.75">
      <c r="A164" s="56" t="s">
        <v>758</v>
      </c>
      <c r="B164" s="89"/>
      <c r="C164" s="84"/>
      <c r="D164" s="85"/>
      <c r="E164" s="88"/>
      <c r="F164" s="88"/>
      <c r="G164" s="88"/>
    </row>
    <row r="165" spans="1:7" ht="15">
      <c r="A165" s="82" t="s">
        <v>350</v>
      </c>
      <c r="B165" s="57" t="s">
        <v>763</v>
      </c>
      <c r="C165" s="90"/>
      <c r="D165" s="82"/>
      <c r="E165" s="34"/>
      <c r="F165" s="34"/>
      <c r="G165" s="34">
        <f>SUM(G166,G167)</f>
        <v>0</v>
      </c>
    </row>
    <row r="166" spans="1:7" ht="30">
      <c r="A166" s="109" t="s">
        <v>139</v>
      </c>
      <c r="B166" s="87" t="s">
        <v>759</v>
      </c>
      <c r="C166" s="84" t="s">
        <v>760</v>
      </c>
      <c r="D166" s="85" t="s">
        <v>18</v>
      </c>
      <c r="E166" s="88">
        <v>70</v>
      </c>
      <c r="F166" s="88"/>
      <c r="G166" s="88">
        <f>E166*F166</f>
        <v>0</v>
      </c>
    </row>
    <row r="167" spans="1:7" ht="30">
      <c r="A167" s="109" t="s">
        <v>180</v>
      </c>
      <c r="B167" s="87" t="s">
        <v>761</v>
      </c>
      <c r="C167" s="84" t="s">
        <v>762</v>
      </c>
      <c r="D167" s="85" t="s">
        <v>25</v>
      </c>
      <c r="E167" s="88">
        <v>1</v>
      </c>
      <c r="F167" s="88"/>
      <c r="G167" s="88">
        <f>E167*F167</f>
        <v>0</v>
      </c>
    </row>
    <row r="168" spans="1:7" ht="15">
      <c r="A168" s="82" t="s">
        <v>351</v>
      </c>
      <c r="B168" s="57" t="s">
        <v>764</v>
      </c>
      <c r="C168" s="90"/>
      <c r="D168" s="82"/>
      <c r="E168" s="34"/>
      <c r="F168" s="34"/>
      <c r="G168" s="34">
        <f>SUM(G169:G170)</f>
        <v>0</v>
      </c>
    </row>
    <row r="169" spans="1:7" ht="45">
      <c r="A169" s="85" t="s">
        <v>199</v>
      </c>
      <c r="B169" s="87" t="s">
        <v>38</v>
      </c>
      <c r="C169" s="96" t="s">
        <v>789</v>
      </c>
      <c r="D169" s="183" t="s">
        <v>21</v>
      </c>
      <c r="E169" s="184">
        <v>1</v>
      </c>
      <c r="F169" s="88"/>
      <c r="G169" s="88">
        <f>E169*F169</f>
        <v>0</v>
      </c>
    </row>
    <row r="170" spans="1:7" ht="45">
      <c r="A170" s="85" t="s">
        <v>208</v>
      </c>
      <c r="B170" s="87" t="s">
        <v>38</v>
      </c>
      <c r="C170" s="84" t="s">
        <v>765</v>
      </c>
      <c r="D170" s="183" t="s">
        <v>21</v>
      </c>
      <c r="E170" s="184">
        <v>1</v>
      </c>
      <c r="F170" s="88"/>
      <c r="G170" s="88">
        <f t="shared" ref="G170" si="15">E170*F170</f>
        <v>0</v>
      </c>
    </row>
    <row r="171" spans="1:7" ht="20.25" customHeight="1">
      <c r="A171" s="51"/>
      <c r="B171" s="52"/>
      <c r="C171" s="53"/>
      <c r="D171" s="165" t="s">
        <v>766</v>
      </c>
      <c r="E171" s="166"/>
      <c r="F171" s="167"/>
      <c r="G171" s="34">
        <f>SUM(G168,G165)</f>
        <v>0</v>
      </c>
    </row>
    <row r="172" spans="1:7" ht="20.25" customHeight="1">
      <c r="A172" s="56" t="s">
        <v>532</v>
      </c>
      <c r="B172" s="40"/>
      <c r="C172" s="5"/>
      <c r="D172" s="42"/>
      <c r="E172" s="31"/>
      <c r="F172" s="43"/>
      <c r="G172" s="43"/>
    </row>
    <row r="173" spans="1:7" ht="15">
      <c r="A173" s="75" t="s">
        <v>350</v>
      </c>
      <c r="B173" s="57" t="s">
        <v>607</v>
      </c>
      <c r="C173" s="58"/>
      <c r="D173" s="33"/>
      <c r="E173" s="34"/>
      <c r="F173" s="34"/>
      <c r="G173" s="34">
        <f>SUM(G174:G178)</f>
        <v>0</v>
      </c>
    </row>
    <row r="174" spans="1:7" ht="45">
      <c r="A174" s="72" t="s">
        <v>139</v>
      </c>
      <c r="B174" s="73" t="s">
        <v>38</v>
      </c>
      <c r="C174" s="70" t="s">
        <v>608</v>
      </c>
      <c r="D174" s="30" t="s">
        <v>433</v>
      </c>
      <c r="E174" s="31">
        <v>1</v>
      </c>
      <c r="F174" s="43"/>
      <c r="G174" s="43">
        <f>E174*F174</f>
        <v>0</v>
      </c>
    </row>
    <row r="175" spans="1:7" ht="30">
      <c r="A175" s="72" t="s">
        <v>180</v>
      </c>
      <c r="B175" s="50" t="s">
        <v>434</v>
      </c>
      <c r="C175" s="5" t="s">
        <v>435</v>
      </c>
      <c r="D175" s="30" t="s">
        <v>22</v>
      </c>
      <c r="E175" s="31">
        <v>1</v>
      </c>
      <c r="F175" s="43"/>
      <c r="G175" s="43">
        <f t="shared" ref="G175:G182" si="16">E175*F175</f>
        <v>0</v>
      </c>
    </row>
    <row r="176" spans="1:7" ht="30">
      <c r="A176" s="72" t="s">
        <v>533</v>
      </c>
      <c r="B176" s="50" t="s">
        <v>436</v>
      </c>
      <c r="C176" s="5" t="s">
        <v>437</v>
      </c>
      <c r="D176" s="83" t="s">
        <v>438</v>
      </c>
      <c r="E176" s="31">
        <v>1</v>
      </c>
      <c r="F176" s="43"/>
      <c r="G176" s="43">
        <f t="shared" si="16"/>
        <v>0</v>
      </c>
    </row>
    <row r="177" spans="1:7" ht="30">
      <c r="A177" s="72" t="s">
        <v>534</v>
      </c>
      <c r="B177" s="50" t="s">
        <v>439</v>
      </c>
      <c r="C177" s="5" t="s">
        <v>440</v>
      </c>
      <c r="D177" s="30" t="s">
        <v>441</v>
      </c>
      <c r="E177" s="31">
        <v>1</v>
      </c>
      <c r="F177" s="43"/>
      <c r="G177" s="43">
        <f t="shared" si="16"/>
        <v>0</v>
      </c>
    </row>
    <row r="178" spans="1:7" ht="30">
      <c r="A178" s="72" t="s">
        <v>535</v>
      </c>
      <c r="B178" s="50" t="s">
        <v>442</v>
      </c>
      <c r="C178" s="5" t="s">
        <v>443</v>
      </c>
      <c r="D178" s="30" t="s">
        <v>441</v>
      </c>
      <c r="E178" s="31">
        <v>1</v>
      </c>
      <c r="F178" s="43"/>
      <c r="G178" s="43">
        <f t="shared" si="16"/>
        <v>0</v>
      </c>
    </row>
    <row r="179" spans="1:7" ht="15">
      <c r="A179" s="75" t="s">
        <v>351</v>
      </c>
      <c r="B179" s="57" t="s">
        <v>609</v>
      </c>
      <c r="C179" s="58"/>
      <c r="D179" s="75"/>
      <c r="E179" s="34"/>
      <c r="F179" s="34"/>
      <c r="G179" s="34">
        <f>SUM(G180:G182)</f>
        <v>0</v>
      </c>
    </row>
    <row r="180" spans="1:7" ht="45">
      <c r="A180" s="72" t="s">
        <v>199</v>
      </c>
      <c r="B180" s="73" t="s">
        <v>38</v>
      </c>
      <c r="C180" s="70" t="s">
        <v>610</v>
      </c>
      <c r="D180" s="30" t="s">
        <v>18</v>
      </c>
      <c r="E180" s="31">
        <v>33.9</v>
      </c>
      <c r="F180" s="43"/>
      <c r="G180" s="43">
        <f t="shared" si="16"/>
        <v>0</v>
      </c>
    </row>
    <row r="181" spans="1:7" ht="30">
      <c r="A181" s="72" t="s">
        <v>208</v>
      </c>
      <c r="B181" s="73" t="s">
        <v>38</v>
      </c>
      <c r="C181" s="70" t="s">
        <v>667</v>
      </c>
      <c r="D181" s="30" t="s">
        <v>444</v>
      </c>
      <c r="E181" s="31">
        <v>1</v>
      </c>
      <c r="F181" s="43"/>
      <c r="G181" s="43">
        <f t="shared" si="16"/>
        <v>0</v>
      </c>
    </row>
    <row r="182" spans="1:7" ht="30">
      <c r="A182" s="72" t="s">
        <v>223</v>
      </c>
      <c r="B182" s="73" t="s">
        <v>38</v>
      </c>
      <c r="C182" s="5" t="s">
        <v>445</v>
      </c>
      <c r="D182" s="30" t="s">
        <v>15</v>
      </c>
      <c r="E182" s="31">
        <v>1</v>
      </c>
      <c r="F182" s="43"/>
      <c r="G182" s="43">
        <f t="shared" si="16"/>
        <v>0</v>
      </c>
    </row>
    <row r="183" spans="1:7" ht="15">
      <c r="A183" s="33" t="s">
        <v>352</v>
      </c>
      <c r="B183" s="57" t="s">
        <v>638</v>
      </c>
      <c r="C183" s="58"/>
      <c r="D183" s="33"/>
      <c r="E183" s="34"/>
      <c r="F183" s="34"/>
      <c r="G183" s="34">
        <f>SUM(G184:G204)</f>
        <v>0</v>
      </c>
    </row>
    <row r="184" spans="1:7" ht="45">
      <c r="A184" s="30" t="s">
        <v>270</v>
      </c>
      <c r="B184" s="50" t="s">
        <v>446</v>
      </c>
      <c r="C184" s="5" t="s">
        <v>447</v>
      </c>
      <c r="D184" s="30" t="s">
        <v>40</v>
      </c>
      <c r="E184" s="31">
        <v>41.3</v>
      </c>
      <c r="F184" s="43"/>
      <c r="G184" s="43">
        <f>E184*F184</f>
        <v>0</v>
      </c>
    </row>
    <row r="185" spans="1:7" ht="45">
      <c r="A185" s="30" t="s">
        <v>273</v>
      </c>
      <c r="B185" s="50" t="s">
        <v>448</v>
      </c>
      <c r="C185" s="5" t="s">
        <v>449</v>
      </c>
      <c r="D185" s="30" t="s">
        <v>40</v>
      </c>
      <c r="E185" s="31">
        <v>41.3</v>
      </c>
      <c r="F185" s="43"/>
      <c r="G185" s="43">
        <f t="shared" ref="G185:G261" si="17">E185*F185</f>
        <v>0</v>
      </c>
    </row>
    <row r="186" spans="1:7" ht="45">
      <c r="A186" s="30" t="s">
        <v>274</v>
      </c>
      <c r="B186" s="50" t="s">
        <v>450</v>
      </c>
      <c r="C186" s="5" t="s">
        <v>451</v>
      </c>
      <c r="D186" s="30" t="s">
        <v>18</v>
      </c>
      <c r="E186" s="31">
        <v>60</v>
      </c>
      <c r="F186" s="43"/>
      <c r="G186" s="43">
        <f t="shared" si="17"/>
        <v>0</v>
      </c>
    </row>
    <row r="187" spans="1:7" ht="45">
      <c r="A187" s="30" t="s">
        <v>359</v>
      </c>
      <c r="B187" s="50" t="s">
        <v>452</v>
      </c>
      <c r="C187" s="5" t="s">
        <v>453</v>
      </c>
      <c r="D187" s="30" t="s">
        <v>18</v>
      </c>
      <c r="E187" s="31">
        <v>19</v>
      </c>
      <c r="F187" s="43"/>
      <c r="G187" s="43">
        <f t="shared" si="17"/>
        <v>0</v>
      </c>
    </row>
    <row r="188" spans="1:7" ht="45">
      <c r="A188" s="30" t="s">
        <v>360</v>
      </c>
      <c r="B188" s="50" t="s">
        <v>454</v>
      </c>
      <c r="C188" s="5" t="s">
        <v>455</v>
      </c>
      <c r="D188" s="30" t="s">
        <v>18</v>
      </c>
      <c r="E188" s="31">
        <v>55.1</v>
      </c>
      <c r="F188" s="43"/>
      <c r="G188" s="43">
        <f t="shared" si="17"/>
        <v>0</v>
      </c>
    </row>
    <row r="189" spans="1:7" ht="45">
      <c r="A189" s="30" t="s">
        <v>361</v>
      </c>
      <c r="B189" s="50" t="s">
        <v>456</v>
      </c>
      <c r="C189" s="84" t="s">
        <v>457</v>
      </c>
      <c r="D189" s="30" t="s">
        <v>25</v>
      </c>
      <c r="E189" s="31">
        <v>26</v>
      </c>
      <c r="F189" s="43"/>
      <c r="G189" s="43">
        <f t="shared" si="17"/>
        <v>0</v>
      </c>
    </row>
    <row r="190" spans="1:7" ht="45">
      <c r="A190" s="30" t="s">
        <v>362</v>
      </c>
      <c r="B190" s="50" t="s">
        <v>458</v>
      </c>
      <c r="C190" s="5" t="s">
        <v>459</v>
      </c>
      <c r="D190" s="30" t="s">
        <v>25</v>
      </c>
      <c r="E190" s="31">
        <v>4</v>
      </c>
      <c r="F190" s="43"/>
      <c r="G190" s="43">
        <f t="shared" si="17"/>
        <v>0</v>
      </c>
    </row>
    <row r="191" spans="1:7" ht="45">
      <c r="A191" s="30" t="s">
        <v>363</v>
      </c>
      <c r="B191" s="50" t="s">
        <v>460</v>
      </c>
      <c r="C191" s="5" t="s">
        <v>461</v>
      </c>
      <c r="D191" s="30" t="s">
        <v>22</v>
      </c>
      <c r="E191" s="31">
        <v>1</v>
      </c>
      <c r="F191" s="43"/>
      <c r="G191" s="43">
        <f t="shared" si="17"/>
        <v>0</v>
      </c>
    </row>
    <row r="192" spans="1:7" ht="45">
      <c r="A192" s="30" t="s">
        <v>364</v>
      </c>
      <c r="B192" s="50" t="s">
        <v>462</v>
      </c>
      <c r="C192" s="5" t="s">
        <v>463</v>
      </c>
      <c r="D192" s="30" t="s">
        <v>18</v>
      </c>
      <c r="E192" s="31">
        <v>120</v>
      </c>
      <c r="F192" s="43"/>
      <c r="G192" s="43">
        <f t="shared" si="17"/>
        <v>0</v>
      </c>
    </row>
    <row r="193" spans="1:7" ht="15">
      <c r="A193" s="30" t="s">
        <v>365</v>
      </c>
      <c r="B193" s="50" t="s">
        <v>464</v>
      </c>
      <c r="C193" s="5" t="s">
        <v>465</v>
      </c>
      <c r="D193" s="30" t="s">
        <v>18</v>
      </c>
      <c r="E193" s="31">
        <v>120</v>
      </c>
      <c r="F193" s="43"/>
      <c r="G193" s="43">
        <f t="shared" si="17"/>
        <v>0</v>
      </c>
    </row>
    <row r="194" spans="1:7" ht="15">
      <c r="A194" s="91" t="s">
        <v>366</v>
      </c>
      <c r="B194" s="87" t="s">
        <v>38</v>
      </c>
      <c r="C194" s="84" t="s">
        <v>777</v>
      </c>
      <c r="D194" s="85" t="s">
        <v>21</v>
      </c>
      <c r="E194" s="31">
        <v>1</v>
      </c>
      <c r="F194" s="43"/>
      <c r="G194" s="43">
        <f t="shared" si="17"/>
        <v>0</v>
      </c>
    </row>
    <row r="195" spans="1:7" ht="30">
      <c r="A195" s="91" t="s">
        <v>367</v>
      </c>
      <c r="B195" s="50" t="s">
        <v>466</v>
      </c>
      <c r="C195" s="5" t="s">
        <v>467</v>
      </c>
      <c r="D195" s="30" t="s">
        <v>25</v>
      </c>
      <c r="E195" s="31">
        <v>4</v>
      </c>
      <c r="F195" s="43"/>
      <c r="G195" s="43">
        <f t="shared" si="17"/>
        <v>0</v>
      </c>
    </row>
    <row r="196" spans="1:7" ht="30">
      <c r="A196" s="91" t="s">
        <v>368</v>
      </c>
      <c r="B196" s="50" t="s">
        <v>468</v>
      </c>
      <c r="C196" s="5" t="s">
        <v>469</v>
      </c>
      <c r="D196" s="30" t="s">
        <v>25</v>
      </c>
      <c r="E196" s="31">
        <v>2</v>
      </c>
      <c r="F196" s="43"/>
      <c r="G196" s="43">
        <f t="shared" si="17"/>
        <v>0</v>
      </c>
    </row>
    <row r="197" spans="1:7" ht="30">
      <c r="A197" s="91" t="s">
        <v>369</v>
      </c>
      <c r="B197" s="50" t="s">
        <v>470</v>
      </c>
      <c r="C197" s="5" t="s">
        <v>471</v>
      </c>
      <c r="D197" s="30" t="s">
        <v>25</v>
      </c>
      <c r="E197" s="31">
        <v>6</v>
      </c>
      <c r="F197" s="43"/>
      <c r="G197" s="43">
        <f t="shared" si="17"/>
        <v>0</v>
      </c>
    </row>
    <row r="198" spans="1:7" ht="30">
      <c r="A198" s="91" t="s">
        <v>370</v>
      </c>
      <c r="B198" s="50" t="s">
        <v>472</v>
      </c>
      <c r="C198" s="70" t="s">
        <v>651</v>
      </c>
      <c r="D198" s="30" t="s">
        <v>25</v>
      </c>
      <c r="E198" s="31">
        <v>6</v>
      </c>
      <c r="F198" s="43"/>
      <c r="G198" s="43">
        <f t="shared" si="17"/>
        <v>0</v>
      </c>
    </row>
    <row r="199" spans="1:7" ht="38.25" customHeight="1">
      <c r="A199" s="91" t="s">
        <v>371</v>
      </c>
      <c r="B199" s="135" t="s">
        <v>848</v>
      </c>
      <c r="C199" s="78" t="s">
        <v>647</v>
      </c>
      <c r="D199" s="30" t="s">
        <v>25</v>
      </c>
      <c r="E199" s="31">
        <v>3</v>
      </c>
      <c r="F199" s="43"/>
      <c r="G199" s="43">
        <f t="shared" si="17"/>
        <v>0</v>
      </c>
    </row>
    <row r="200" spans="1:7" ht="30">
      <c r="A200" s="91" t="s">
        <v>539</v>
      </c>
      <c r="B200" s="135" t="s">
        <v>848</v>
      </c>
      <c r="C200" s="78" t="s">
        <v>648</v>
      </c>
      <c r="D200" s="74" t="s">
        <v>25</v>
      </c>
      <c r="E200" s="31">
        <v>1</v>
      </c>
      <c r="F200" s="43"/>
      <c r="G200" s="43">
        <f t="shared" si="17"/>
        <v>0</v>
      </c>
    </row>
    <row r="201" spans="1:7" ht="47.25" customHeight="1">
      <c r="A201" s="91" t="s">
        <v>540</v>
      </c>
      <c r="B201" s="135" t="s">
        <v>848</v>
      </c>
      <c r="C201" s="81" t="s">
        <v>649</v>
      </c>
      <c r="D201" s="74" t="s">
        <v>25</v>
      </c>
      <c r="E201" s="31">
        <v>3</v>
      </c>
      <c r="F201" s="43"/>
      <c r="G201" s="43">
        <f t="shared" si="17"/>
        <v>0</v>
      </c>
    </row>
    <row r="202" spans="1:7" ht="15">
      <c r="A202" s="91" t="s">
        <v>541</v>
      </c>
      <c r="B202" s="135" t="s">
        <v>848</v>
      </c>
      <c r="C202" s="78" t="s">
        <v>650</v>
      </c>
      <c r="D202" s="72" t="s">
        <v>25</v>
      </c>
      <c r="E202" s="31">
        <v>1</v>
      </c>
      <c r="F202" s="43"/>
      <c r="G202" s="43">
        <f t="shared" si="17"/>
        <v>0</v>
      </c>
    </row>
    <row r="203" spans="1:7" ht="45">
      <c r="A203" s="91" t="s">
        <v>542</v>
      </c>
      <c r="B203" s="50" t="s">
        <v>473</v>
      </c>
      <c r="C203" s="5" t="s">
        <v>474</v>
      </c>
      <c r="D203" s="30" t="s">
        <v>25</v>
      </c>
      <c r="E203" s="31">
        <v>1</v>
      </c>
      <c r="F203" s="43"/>
      <c r="G203" s="43">
        <f t="shared" si="17"/>
        <v>0</v>
      </c>
    </row>
    <row r="204" spans="1:7" ht="30">
      <c r="A204" s="92" t="s">
        <v>543</v>
      </c>
      <c r="B204" s="139" t="s">
        <v>38</v>
      </c>
      <c r="C204" s="97" t="s">
        <v>790</v>
      </c>
      <c r="D204" s="132" t="s">
        <v>21</v>
      </c>
      <c r="E204" s="133">
        <v>1</v>
      </c>
      <c r="F204" s="140"/>
      <c r="G204" s="43">
        <f t="shared" si="17"/>
        <v>0</v>
      </c>
    </row>
    <row r="205" spans="1:7" ht="45">
      <c r="A205" s="137" t="s">
        <v>544</v>
      </c>
      <c r="B205" s="144" t="s">
        <v>38</v>
      </c>
      <c r="C205" s="149" t="s">
        <v>849</v>
      </c>
      <c r="D205" s="137" t="s">
        <v>18</v>
      </c>
      <c r="E205" s="31">
        <v>60</v>
      </c>
      <c r="F205" s="43"/>
      <c r="G205" s="43">
        <f t="shared" si="17"/>
        <v>0</v>
      </c>
    </row>
    <row r="206" spans="1:7" ht="30">
      <c r="A206" s="136" t="s">
        <v>545</v>
      </c>
      <c r="B206" s="139" t="s">
        <v>38</v>
      </c>
      <c r="C206" s="149" t="s">
        <v>851</v>
      </c>
      <c r="D206" s="145" t="s">
        <v>18</v>
      </c>
      <c r="E206" s="146">
        <v>60</v>
      </c>
      <c r="F206" s="147"/>
      <c r="G206" s="43">
        <f t="shared" si="17"/>
        <v>0</v>
      </c>
    </row>
    <row r="207" spans="1:7" ht="30">
      <c r="A207" s="137" t="s">
        <v>546</v>
      </c>
      <c r="B207" s="144" t="s">
        <v>38</v>
      </c>
      <c r="C207" s="149" t="s">
        <v>852</v>
      </c>
      <c r="D207" s="145" t="s">
        <v>18</v>
      </c>
      <c r="E207" s="146">
        <v>19</v>
      </c>
      <c r="F207" s="147"/>
      <c r="G207" s="43">
        <f t="shared" si="17"/>
        <v>0</v>
      </c>
    </row>
    <row r="208" spans="1:7" ht="30">
      <c r="A208" s="136" t="s">
        <v>547</v>
      </c>
      <c r="B208" s="139" t="s">
        <v>38</v>
      </c>
      <c r="C208" s="149" t="s">
        <v>853</v>
      </c>
      <c r="D208" s="145" t="s">
        <v>18</v>
      </c>
      <c r="E208" s="146">
        <v>55</v>
      </c>
      <c r="F208" s="147"/>
      <c r="G208" s="43">
        <f t="shared" si="17"/>
        <v>0</v>
      </c>
    </row>
    <row r="209" spans="1:7" ht="30">
      <c r="A209" s="137" t="s">
        <v>548</v>
      </c>
      <c r="B209" s="144" t="s">
        <v>38</v>
      </c>
      <c r="C209" s="149" t="s">
        <v>850</v>
      </c>
      <c r="D209" s="145" t="s">
        <v>15</v>
      </c>
      <c r="E209" s="146">
        <v>3</v>
      </c>
      <c r="F209" s="147"/>
      <c r="G209" s="43"/>
    </row>
    <row r="210" spans="1:7" ht="15">
      <c r="A210" s="75" t="s">
        <v>354</v>
      </c>
      <c r="B210" s="141" t="s">
        <v>639</v>
      </c>
      <c r="C210" s="58"/>
      <c r="D210" s="142"/>
      <c r="E210" s="143"/>
      <c r="F210" s="143"/>
      <c r="G210" s="34">
        <f>SUM(G211:G229)</f>
        <v>0</v>
      </c>
    </row>
    <row r="211" spans="1:7" ht="45">
      <c r="A211" s="72" t="s">
        <v>372</v>
      </c>
      <c r="B211" s="50" t="s">
        <v>475</v>
      </c>
      <c r="C211" s="70" t="s">
        <v>653</v>
      </c>
      <c r="D211" s="30" t="s">
        <v>18</v>
      </c>
      <c r="E211" s="31">
        <v>16</v>
      </c>
      <c r="F211" s="43"/>
      <c r="G211" s="43">
        <f t="shared" si="17"/>
        <v>0</v>
      </c>
    </row>
    <row r="212" spans="1:7" ht="45">
      <c r="A212" s="72" t="s">
        <v>373</v>
      </c>
      <c r="B212" s="50" t="s">
        <v>476</v>
      </c>
      <c r="C212" s="70" t="s">
        <v>652</v>
      </c>
      <c r="D212" s="30" t="s">
        <v>18</v>
      </c>
      <c r="E212" s="31">
        <v>39</v>
      </c>
      <c r="F212" s="43"/>
      <c r="G212" s="43">
        <f t="shared" si="17"/>
        <v>0</v>
      </c>
    </row>
    <row r="213" spans="1:7" ht="45">
      <c r="A213" s="72" t="s">
        <v>374</v>
      </c>
      <c r="B213" s="50" t="s">
        <v>477</v>
      </c>
      <c r="C213" s="70" t="s">
        <v>654</v>
      </c>
      <c r="D213" s="30" t="s">
        <v>18</v>
      </c>
      <c r="E213" s="31">
        <v>15.5</v>
      </c>
      <c r="F213" s="43"/>
      <c r="G213" s="43">
        <f t="shared" si="17"/>
        <v>0</v>
      </c>
    </row>
    <row r="214" spans="1:7" ht="30">
      <c r="A214" s="72" t="s">
        <v>375</v>
      </c>
      <c r="B214" s="50" t="s">
        <v>478</v>
      </c>
      <c r="C214" s="5" t="s">
        <v>479</v>
      </c>
      <c r="D214" s="30" t="s">
        <v>18</v>
      </c>
      <c r="E214" s="31">
        <v>12</v>
      </c>
      <c r="F214" s="43"/>
      <c r="G214" s="43">
        <f t="shared" si="17"/>
        <v>0</v>
      </c>
    </row>
    <row r="215" spans="1:7" ht="30">
      <c r="A215" s="72" t="s">
        <v>376</v>
      </c>
      <c r="B215" s="50" t="s">
        <v>480</v>
      </c>
      <c r="C215" s="5" t="s">
        <v>481</v>
      </c>
      <c r="D215" s="30" t="s">
        <v>18</v>
      </c>
      <c r="E215" s="31">
        <v>8</v>
      </c>
      <c r="F215" s="43"/>
      <c r="G215" s="43">
        <f t="shared" si="17"/>
        <v>0</v>
      </c>
    </row>
    <row r="216" spans="1:7" ht="30">
      <c r="A216" s="72" t="s">
        <v>377</v>
      </c>
      <c r="B216" s="50" t="s">
        <v>482</v>
      </c>
      <c r="C216" s="5" t="s">
        <v>483</v>
      </c>
      <c r="D216" s="30" t="s">
        <v>484</v>
      </c>
      <c r="E216" s="31">
        <v>15</v>
      </c>
      <c r="F216" s="43"/>
      <c r="G216" s="43">
        <f t="shared" si="17"/>
        <v>0</v>
      </c>
    </row>
    <row r="217" spans="1:7" ht="30">
      <c r="A217" s="72" t="s">
        <v>378</v>
      </c>
      <c r="B217" s="50" t="s">
        <v>485</v>
      </c>
      <c r="C217" s="5" t="s">
        <v>486</v>
      </c>
      <c r="D217" s="30" t="s">
        <v>484</v>
      </c>
      <c r="E217" s="31">
        <v>4</v>
      </c>
      <c r="F217" s="43"/>
      <c r="G217" s="43">
        <f t="shared" si="17"/>
        <v>0</v>
      </c>
    </row>
    <row r="218" spans="1:7" ht="15">
      <c r="A218" s="72" t="s">
        <v>379</v>
      </c>
      <c r="B218" s="50" t="s">
        <v>487</v>
      </c>
      <c r="C218" s="5" t="s">
        <v>488</v>
      </c>
      <c r="D218" s="30" t="s">
        <v>25</v>
      </c>
      <c r="E218" s="31">
        <v>3</v>
      </c>
      <c r="F218" s="43"/>
      <c r="G218" s="43">
        <f t="shared" si="17"/>
        <v>0</v>
      </c>
    </row>
    <row r="219" spans="1:7" ht="15">
      <c r="A219" s="72" t="s">
        <v>380</v>
      </c>
      <c r="B219" s="50" t="s">
        <v>489</v>
      </c>
      <c r="C219" s="5" t="s">
        <v>490</v>
      </c>
      <c r="D219" s="30" t="s">
        <v>25</v>
      </c>
      <c r="E219" s="31">
        <v>6</v>
      </c>
      <c r="F219" s="43"/>
      <c r="G219" s="43">
        <f t="shared" si="17"/>
        <v>0</v>
      </c>
    </row>
    <row r="220" spans="1:7" ht="30">
      <c r="A220" s="72" t="s">
        <v>381</v>
      </c>
      <c r="B220" s="50" t="s">
        <v>491</v>
      </c>
      <c r="C220" s="5" t="s">
        <v>492</v>
      </c>
      <c r="D220" s="30" t="s">
        <v>25</v>
      </c>
      <c r="E220" s="31">
        <v>3</v>
      </c>
      <c r="F220" s="43"/>
      <c r="G220" s="43">
        <f t="shared" si="17"/>
        <v>0</v>
      </c>
    </row>
    <row r="221" spans="1:7" ht="30">
      <c r="A221" s="72" t="s">
        <v>382</v>
      </c>
      <c r="B221" s="135" t="s">
        <v>847</v>
      </c>
      <c r="C221" s="70" t="s">
        <v>655</v>
      </c>
      <c r="D221" s="30" t="s">
        <v>25</v>
      </c>
      <c r="E221" s="31">
        <v>2</v>
      </c>
      <c r="F221" s="43"/>
      <c r="G221" s="43">
        <f t="shared" si="17"/>
        <v>0</v>
      </c>
    </row>
    <row r="222" spans="1:7" ht="45">
      <c r="A222" s="72" t="s">
        <v>383</v>
      </c>
      <c r="B222" s="135" t="s">
        <v>847</v>
      </c>
      <c r="C222" s="84" t="s">
        <v>778</v>
      </c>
      <c r="D222" s="72" t="s">
        <v>25</v>
      </c>
      <c r="E222" s="31">
        <v>1</v>
      </c>
      <c r="F222" s="43"/>
      <c r="G222" s="43">
        <f t="shared" si="17"/>
        <v>0</v>
      </c>
    </row>
    <row r="223" spans="1:7" ht="30">
      <c r="A223" s="72" t="s">
        <v>384</v>
      </c>
      <c r="B223" s="135" t="s">
        <v>847</v>
      </c>
      <c r="C223" s="70" t="s">
        <v>656</v>
      </c>
      <c r="D223" s="72" t="s">
        <v>25</v>
      </c>
      <c r="E223" s="31">
        <v>1</v>
      </c>
      <c r="F223" s="43"/>
      <c r="G223" s="43">
        <f t="shared" si="17"/>
        <v>0</v>
      </c>
    </row>
    <row r="224" spans="1:7" ht="30">
      <c r="A224" s="72" t="s">
        <v>637</v>
      </c>
      <c r="B224" s="135" t="s">
        <v>847</v>
      </c>
      <c r="C224" s="70" t="s">
        <v>658</v>
      </c>
      <c r="D224" s="30" t="s">
        <v>22</v>
      </c>
      <c r="E224" s="31">
        <v>3</v>
      </c>
      <c r="F224" s="43"/>
      <c r="G224" s="43">
        <f t="shared" si="17"/>
        <v>0</v>
      </c>
    </row>
    <row r="225" spans="1:7" ht="30">
      <c r="A225" s="72" t="s">
        <v>640</v>
      </c>
      <c r="B225" s="135" t="s">
        <v>847</v>
      </c>
      <c r="C225" s="70" t="s">
        <v>659</v>
      </c>
      <c r="D225" s="74" t="s">
        <v>22</v>
      </c>
      <c r="E225" s="31">
        <v>1</v>
      </c>
      <c r="F225" s="43"/>
      <c r="G225" s="43">
        <f t="shared" si="17"/>
        <v>0</v>
      </c>
    </row>
    <row r="226" spans="1:7" ht="15">
      <c r="A226" s="72" t="s">
        <v>663</v>
      </c>
      <c r="B226" s="135" t="s">
        <v>847</v>
      </c>
      <c r="C226" s="70" t="s">
        <v>660</v>
      </c>
      <c r="D226" s="30" t="s">
        <v>22</v>
      </c>
      <c r="E226" s="31">
        <v>4</v>
      </c>
      <c r="F226" s="43"/>
      <c r="G226" s="43">
        <f t="shared" si="17"/>
        <v>0</v>
      </c>
    </row>
    <row r="227" spans="1:7" ht="30">
      <c r="A227" s="72" t="s">
        <v>664</v>
      </c>
      <c r="B227" s="135" t="s">
        <v>847</v>
      </c>
      <c r="C227" s="78" t="s">
        <v>657</v>
      </c>
      <c r="D227" s="30" t="s">
        <v>22</v>
      </c>
      <c r="E227" s="31">
        <v>3</v>
      </c>
      <c r="F227" s="43"/>
      <c r="G227" s="43">
        <f t="shared" si="17"/>
        <v>0</v>
      </c>
    </row>
    <row r="228" spans="1:7" ht="30">
      <c r="A228" s="72" t="s">
        <v>665</v>
      </c>
      <c r="B228" s="135" t="s">
        <v>847</v>
      </c>
      <c r="C228" s="78" t="s">
        <v>661</v>
      </c>
      <c r="D228" s="74" t="s">
        <v>22</v>
      </c>
      <c r="E228" s="31">
        <v>1</v>
      </c>
      <c r="F228" s="43"/>
      <c r="G228" s="43">
        <f t="shared" si="17"/>
        <v>0</v>
      </c>
    </row>
    <row r="229" spans="1:7" ht="18" customHeight="1">
      <c r="A229" s="72" t="s">
        <v>666</v>
      </c>
      <c r="B229" s="135" t="s">
        <v>847</v>
      </c>
      <c r="C229" s="70" t="s">
        <v>662</v>
      </c>
      <c r="D229" s="30" t="s">
        <v>22</v>
      </c>
      <c r="E229" s="31">
        <v>1</v>
      </c>
      <c r="F229" s="43"/>
      <c r="G229" s="43">
        <f t="shared" si="17"/>
        <v>0</v>
      </c>
    </row>
    <row r="230" spans="1:7" ht="43.5" customHeight="1">
      <c r="A230" s="72" t="s">
        <v>856</v>
      </c>
      <c r="B230" s="151" t="s">
        <v>38</v>
      </c>
      <c r="C230" s="149" t="s">
        <v>857</v>
      </c>
      <c r="D230" s="150" t="s">
        <v>21</v>
      </c>
      <c r="E230" s="31">
        <v>1</v>
      </c>
      <c r="F230" s="43"/>
      <c r="G230" s="43">
        <f t="shared" si="17"/>
        <v>0</v>
      </c>
    </row>
    <row r="231" spans="1:7" ht="15">
      <c r="A231" s="95" t="s">
        <v>355</v>
      </c>
      <c r="B231" s="57" t="s">
        <v>111</v>
      </c>
      <c r="C231" s="134"/>
      <c r="D231" s="95"/>
      <c r="E231" s="34"/>
      <c r="F231" s="34"/>
      <c r="G231" s="34">
        <f>SUM(G232:G242)</f>
        <v>0</v>
      </c>
    </row>
    <row r="232" spans="1:7" ht="45">
      <c r="A232" s="72" t="s">
        <v>385</v>
      </c>
      <c r="B232" s="50" t="s">
        <v>493</v>
      </c>
      <c r="C232" s="5" t="s">
        <v>494</v>
      </c>
      <c r="D232" s="30" t="s">
        <v>18</v>
      </c>
      <c r="E232" s="31">
        <v>41</v>
      </c>
      <c r="F232" s="43"/>
      <c r="G232" s="43">
        <f t="shared" si="17"/>
        <v>0</v>
      </c>
    </row>
    <row r="233" spans="1:7" ht="54" customHeight="1">
      <c r="A233" s="72" t="s">
        <v>386</v>
      </c>
      <c r="B233" s="50" t="s">
        <v>511</v>
      </c>
      <c r="C233" s="84" t="s">
        <v>781</v>
      </c>
      <c r="D233" s="30" t="s">
        <v>18</v>
      </c>
      <c r="E233" s="31">
        <v>267</v>
      </c>
      <c r="F233" s="43"/>
      <c r="G233" s="43">
        <f>E233*F233</f>
        <v>0</v>
      </c>
    </row>
    <row r="234" spans="1:7" ht="30">
      <c r="A234" s="72" t="s">
        <v>387</v>
      </c>
      <c r="B234" s="50" t="s">
        <v>495</v>
      </c>
      <c r="C234" s="5" t="s">
        <v>496</v>
      </c>
      <c r="D234" s="30" t="s">
        <v>497</v>
      </c>
      <c r="E234" s="31">
        <v>1</v>
      </c>
      <c r="F234" s="43"/>
      <c r="G234" s="43">
        <f t="shared" si="17"/>
        <v>0</v>
      </c>
    </row>
    <row r="235" spans="1:7" ht="30">
      <c r="A235" s="72" t="s">
        <v>388</v>
      </c>
      <c r="B235" s="50" t="s">
        <v>498</v>
      </c>
      <c r="C235" s="5" t="s">
        <v>499</v>
      </c>
      <c r="D235" s="30" t="s">
        <v>25</v>
      </c>
      <c r="E235" s="31">
        <v>2</v>
      </c>
      <c r="F235" s="43"/>
      <c r="G235" s="43">
        <f t="shared" si="17"/>
        <v>0</v>
      </c>
    </row>
    <row r="236" spans="1:7" ht="30">
      <c r="A236" s="72" t="s">
        <v>389</v>
      </c>
      <c r="B236" s="50" t="s">
        <v>500</v>
      </c>
      <c r="C236" s="5" t="s">
        <v>501</v>
      </c>
      <c r="D236" s="30" t="s">
        <v>25</v>
      </c>
      <c r="E236" s="31">
        <v>2</v>
      </c>
      <c r="F236" s="43"/>
      <c r="G236" s="43">
        <f t="shared" si="17"/>
        <v>0</v>
      </c>
    </row>
    <row r="237" spans="1:7" ht="15">
      <c r="A237" s="72" t="s">
        <v>390</v>
      </c>
      <c r="B237" s="50" t="s">
        <v>502</v>
      </c>
      <c r="C237" s="5" t="s">
        <v>503</v>
      </c>
      <c r="D237" s="30" t="s">
        <v>25</v>
      </c>
      <c r="E237" s="31">
        <v>14</v>
      </c>
      <c r="F237" s="43"/>
      <c r="G237" s="43">
        <f t="shared" si="17"/>
        <v>0</v>
      </c>
    </row>
    <row r="238" spans="1:7" ht="45">
      <c r="A238" s="72" t="s">
        <v>391</v>
      </c>
      <c r="B238" s="87" t="s">
        <v>38</v>
      </c>
      <c r="C238" s="81" t="s">
        <v>780</v>
      </c>
      <c r="D238" s="30" t="s">
        <v>25</v>
      </c>
      <c r="E238" s="31">
        <v>16</v>
      </c>
      <c r="F238" s="43"/>
      <c r="G238" s="43">
        <f t="shared" si="17"/>
        <v>0</v>
      </c>
    </row>
    <row r="239" spans="1:7" ht="30">
      <c r="A239" s="72" t="s">
        <v>392</v>
      </c>
      <c r="B239" s="50" t="s">
        <v>504</v>
      </c>
      <c r="C239" s="11" t="s">
        <v>505</v>
      </c>
      <c r="D239" s="30" t="s">
        <v>25</v>
      </c>
      <c r="E239" s="31">
        <v>2</v>
      </c>
      <c r="F239" s="43"/>
      <c r="G239" s="43">
        <f t="shared" si="17"/>
        <v>0</v>
      </c>
    </row>
    <row r="240" spans="1:7" ht="15">
      <c r="A240" s="72" t="s">
        <v>393</v>
      </c>
      <c r="B240" s="50"/>
      <c r="C240" s="81" t="s">
        <v>779</v>
      </c>
      <c r="D240" s="85" t="s">
        <v>25</v>
      </c>
      <c r="E240" s="31">
        <v>2</v>
      </c>
      <c r="F240" s="43"/>
      <c r="G240" s="43">
        <f t="shared" si="17"/>
        <v>0</v>
      </c>
    </row>
    <row r="241" spans="1:7" ht="30">
      <c r="A241" s="72" t="s">
        <v>394</v>
      </c>
      <c r="B241" s="50" t="s">
        <v>506</v>
      </c>
      <c r="C241" s="5" t="s">
        <v>507</v>
      </c>
      <c r="D241" s="30" t="s">
        <v>22</v>
      </c>
      <c r="E241" s="31">
        <v>14</v>
      </c>
      <c r="F241" s="43"/>
      <c r="G241" s="43">
        <f t="shared" si="17"/>
        <v>0</v>
      </c>
    </row>
    <row r="242" spans="1:7" ht="30">
      <c r="A242" s="72" t="s">
        <v>395</v>
      </c>
      <c r="B242" s="50" t="s">
        <v>508</v>
      </c>
      <c r="C242" s="5" t="s">
        <v>509</v>
      </c>
      <c r="D242" s="30" t="s">
        <v>510</v>
      </c>
      <c r="E242" s="31">
        <v>14</v>
      </c>
      <c r="F242" s="43"/>
      <c r="G242" s="43">
        <f t="shared" si="17"/>
        <v>0</v>
      </c>
    </row>
    <row r="243" spans="1:7" ht="15">
      <c r="A243" s="75" t="s">
        <v>356</v>
      </c>
      <c r="B243" s="57" t="s">
        <v>641</v>
      </c>
      <c r="C243" s="58"/>
      <c r="D243" s="75"/>
      <c r="E243" s="34"/>
      <c r="F243" s="34"/>
      <c r="G243" s="34">
        <f>SUM(G244:G255)</f>
        <v>0</v>
      </c>
    </row>
    <row r="244" spans="1:7" ht="30">
      <c r="A244" s="72" t="s">
        <v>399</v>
      </c>
      <c r="B244" s="50" t="s">
        <v>512</v>
      </c>
      <c r="C244" s="5" t="s">
        <v>513</v>
      </c>
      <c r="D244" s="30" t="s">
        <v>9</v>
      </c>
      <c r="E244" s="31">
        <v>9.1</v>
      </c>
      <c r="F244" s="43"/>
      <c r="G244" s="43">
        <f t="shared" si="17"/>
        <v>0</v>
      </c>
    </row>
    <row r="245" spans="1:7" ht="30">
      <c r="A245" s="72" t="s">
        <v>400</v>
      </c>
      <c r="B245" s="50" t="s">
        <v>514</v>
      </c>
      <c r="C245" s="5" t="s">
        <v>515</v>
      </c>
      <c r="D245" s="30" t="s">
        <v>9</v>
      </c>
      <c r="E245" s="31">
        <v>9.3000000000000007</v>
      </c>
      <c r="F245" s="43"/>
      <c r="G245" s="43">
        <f t="shared" si="17"/>
        <v>0</v>
      </c>
    </row>
    <row r="246" spans="1:7" ht="30">
      <c r="A246" s="72" t="s">
        <v>401</v>
      </c>
      <c r="B246" s="50" t="s">
        <v>516</v>
      </c>
      <c r="C246" s="5" t="s">
        <v>517</v>
      </c>
      <c r="D246" s="30" t="s">
        <v>25</v>
      </c>
      <c r="E246" s="31">
        <v>3</v>
      </c>
      <c r="F246" s="43"/>
      <c r="G246" s="43">
        <f t="shared" si="17"/>
        <v>0</v>
      </c>
    </row>
    <row r="247" spans="1:7" ht="30">
      <c r="A247" s="72" t="s">
        <v>402</v>
      </c>
      <c r="B247" s="50" t="s">
        <v>518</v>
      </c>
      <c r="C247" s="94" t="s">
        <v>524</v>
      </c>
      <c r="D247" s="30" t="s">
        <v>25</v>
      </c>
      <c r="E247" s="31">
        <v>4</v>
      </c>
      <c r="F247" s="43"/>
      <c r="G247" s="43">
        <f t="shared" si="17"/>
        <v>0</v>
      </c>
    </row>
    <row r="248" spans="1:7" ht="30">
      <c r="A248" s="72" t="s">
        <v>403</v>
      </c>
      <c r="B248" s="50" t="s">
        <v>519</v>
      </c>
      <c r="C248" s="5" t="s">
        <v>520</v>
      </c>
      <c r="D248" s="30" t="s">
        <v>25</v>
      </c>
      <c r="E248" s="31">
        <v>3</v>
      </c>
      <c r="F248" s="43"/>
      <c r="G248" s="43">
        <f t="shared" si="17"/>
        <v>0</v>
      </c>
    </row>
    <row r="249" spans="1:7" ht="60">
      <c r="A249" s="72" t="s">
        <v>404</v>
      </c>
      <c r="B249" s="50" t="s">
        <v>521</v>
      </c>
      <c r="C249" s="94" t="s">
        <v>782</v>
      </c>
      <c r="D249" s="30" t="s">
        <v>25</v>
      </c>
      <c r="E249" s="31">
        <v>4</v>
      </c>
      <c r="F249" s="43"/>
      <c r="G249" s="43">
        <f t="shared" si="17"/>
        <v>0</v>
      </c>
    </row>
    <row r="250" spans="1:7" ht="60">
      <c r="A250" s="72" t="s">
        <v>427</v>
      </c>
      <c r="B250" s="50" t="s">
        <v>522</v>
      </c>
      <c r="C250" s="94" t="s">
        <v>783</v>
      </c>
      <c r="D250" s="30" t="s">
        <v>25</v>
      </c>
      <c r="E250" s="31">
        <v>3</v>
      </c>
      <c r="F250" s="43"/>
      <c r="G250" s="43">
        <f t="shared" si="17"/>
        <v>0</v>
      </c>
    </row>
    <row r="251" spans="1:7" ht="15">
      <c r="A251" s="72" t="s">
        <v>642</v>
      </c>
      <c r="B251" s="50" t="s">
        <v>523</v>
      </c>
      <c r="C251" s="94" t="s">
        <v>784</v>
      </c>
      <c r="D251" s="30" t="s">
        <v>25</v>
      </c>
      <c r="E251" s="31">
        <v>1</v>
      </c>
      <c r="F251" s="43"/>
      <c r="G251" s="43">
        <f t="shared" si="17"/>
        <v>0</v>
      </c>
    </row>
    <row r="252" spans="1:7" ht="15">
      <c r="A252" s="72" t="s">
        <v>643</v>
      </c>
      <c r="B252" s="50" t="s">
        <v>525</v>
      </c>
      <c r="C252" s="94" t="s">
        <v>785</v>
      </c>
      <c r="D252" s="30" t="s">
        <v>25</v>
      </c>
      <c r="E252" s="31">
        <v>1</v>
      </c>
      <c r="F252" s="43"/>
      <c r="G252" s="43">
        <f t="shared" si="17"/>
        <v>0</v>
      </c>
    </row>
    <row r="253" spans="1:7" ht="15">
      <c r="A253" s="72" t="s">
        <v>644</v>
      </c>
      <c r="B253" s="50" t="s">
        <v>526</v>
      </c>
      <c r="C253" s="5" t="s">
        <v>527</v>
      </c>
      <c r="D253" s="30" t="s">
        <v>25</v>
      </c>
      <c r="E253" s="31">
        <v>2</v>
      </c>
      <c r="F253" s="43"/>
      <c r="G253" s="43">
        <f t="shared" si="17"/>
        <v>0</v>
      </c>
    </row>
    <row r="254" spans="1:7" ht="30">
      <c r="A254" s="72" t="s">
        <v>645</v>
      </c>
      <c r="B254" s="50" t="s">
        <v>528</v>
      </c>
      <c r="C254" s="5" t="s">
        <v>529</v>
      </c>
      <c r="D254" s="30" t="s">
        <v>25</v>
      </c>
      <c r="E254" s="31">
        <v>2</v>
      </c>
      <c r="F254" s="43"/>
      <c r="G254" s="43">
        <f t="shared" si="17"/>
        <v>0</v>
      </c>
    </row>
    <row r="255" spans="1:7" ht="45">
      <c r="A255" s="72" t="s">
        <v>646</v>
      </c>
      <c r="B255" s="50" t="s">
        <v>530</v>
      </c>
      <c r="C255" s="5" t="s">
        <v>531</v>
      </c>
      <c r="D255" s="30" t="s">
        <v>25</v>
      </c>
      <c r="E255" s="31">
        <v>2</v>
      </c>
      <c r="F255" s="43"/>
      <c r="G255" s="43">
        <f t="shared" si="17"/>
        <v>0</v>
      </c>
    </row>
    <row r="256" spans="1:7" ht="30">
      <c r="A256" s="72" t="s">
        <v>678</v>
      </c>
      <c r="B256" s="138" t="s">
        <v>38</v>
      </c>
      <c r="C256" s="148" t="s">
        <v>854</v>
      </c>
      <c r="D256" s="137" t="s">
        <v>25</v>
      </c>
      <c r="E256" s="31">
        <v>12</v>
      </c>
      <c r="F256" s="43"/>
      <c r="G256" s="43">
        <f t="shared" si="17"/>
        <v>0</v>
      </c>
    </row>
    <row r="257" spans="1:7" ht="30">
      <c r="A257" s="72" t="s">
        <v>679</v>
      </c>
      <c r="B257" s="138" t="s">
        <v>38</v>
      </c>
      <c r="C257" s="148" t="s">
        <v>855</v>
      </c>
      <c r="D257" s="137" t="s">
        <v>25</v>
      </c>
      <c r="E257" s="31">
        <v>7</v>
      </c>
      <c r="F257" s="43"/>
      <c r="G257" s="43">
        <f t="shared" si="17"/>
        <v>0</v>
      </c>
    </row>
    <row r="258" spans="1:7" ht="15">
      <c r="A258" s="95" t="s">
        <v>792</v>
      </c>
      <c r="B258" s="57" t="s">
        <v>793</v>
      </c>
      <c r="C258" s="58"/>
      <c r="D258" s="95"/>
      <c r="E258" s="34"/>
      <c r="F258" s="34"/>
      <c r="G258" s="34">
        <f>SUM(G259:G261)</f>
        <v>0</v>
      </c>
    </row>
    <row r="259" spans="1:7" ht="60">
      <c r="A259" s="100" t="s">
        <v>794</v>
      </c>
      <c r="B259" s="101" t="s">
        <v>38</v>
      </c>
      <c r="C259" s="103" t="s">
        <v>797</v>
      </c>
      <c r="D259" s="100" t="s">
        <v>21</v>
      </c>
      <c r="E259" s="100">
        <v>1</v>
      </c>
      <c r="F259" s="100"/>
      <c r="G259" s="43">
        <f t="shared" si="17"/>
        <v>0</v>
      </c>
    </row>
    <row r="260" spans="1:7" ht="15">
      <c r="A260" s="100" t="s">
        <v>795</v>
      </c>
      <c r="B260" s="101" t="s">
        <v>38</v>
      </c>
      <c r="C260" s="101" t="s">
        <v>796</v>
      </c>
      <c r="D260" s="100" t="s">
        <v>21</v>
      </c>
      <c r="E260" s="100">
        <v>1</v>
      </c>
      <c r="F260" s="100"/>
      <c r="G260" s="102">
        <f t="shared" si="17"/>
        <v>0</v>
      </c>
    </row>
    <row r="261" spans="1:7" ht="25.5" customHeight="1">
      <c r="A261" s="100" t="s">
        <v>845</v>
      </c>
      <c r="B261" s="101" t="s">
        <v>38</v>
      </c>
      <c r="C261" s="103" t="s">
        <v>846</v>
      </c>
      <c r="D261" s="100" t="s">
        <v>21</v>
      </c>
      <c r="E261" s="100">
        <v>1</v>
      </c>
      <c r="F261" s="100"/>
      <c r="G261" s="102">
        <f t="shared" si="17"/>
        <v>0</v>
      </c>
    </row>
    <row r="262" spans="1:7" ht="15">
      <c r="A262" s="165"/>
      <c r="B262" s="166"/>
      <c r="C262" s="167"/>
      <c r="D262" s="172" t="s">
        <v>549</v>
      </c>
      <c r="E262" s="172"/>
      <c r="F262" s="172"/>
      <c r="G262" s="34">
        <f>SUM(G258,G243,G231,G210,G183,G179,G173)</f>
        <v>0</v>
      </c>
    </row>
    <row r="263" spans="1:7" ht="15.75">
      <c r="A263" s="168"/>
      <c r="B263" s="168"/>
      <c r="C263" s="168"/>
      <c r="D263" s="162" t="s">
        <v>134</v>
      </c>
      <c r="E263" s="163"/>
      <c r="F263" s="164"/>
      <c r="G263" s="59">
        <f>SUM(G262,G163,G108)</f>
        <v>0</v>
      </c>
    </row>
    <row r="264" spans="1:7" ht="15.75">
      <c r="A264" s="168"/>
      <c r="B264" s="168"/>
      <c r="C264" s="168"/>
      <c r="D264" s="162" t="s">
        <v>135</v>
      </c>
      <c r="E264" s="163"/>
      <c r="F264" s="164"/>
      <c r="G264" s="59">
        <f>G263*23%</f>
        <v>0</v>
      </c>
    </row>
    <row r="265" spans="1:7" ht="15.75">
      <c r="A265" s="168"/>
      <c r="B265" s="168"/>
      <c r="C265" s="168"/>
      <c r="D265" s="162" t="s">
        <v>136</v>
      </c>
      <c r="E265" s="163"/>
      <c r="F265" s="164"/>
      <c r="G265" s="59">
        <f>G263+G264</f>
        <v>0</v>
      </c>
    </row>
    <row r="267" spans="1:7" ht="15">
      <c r="A267" s="32"/>
      <c r="B267" s="32"/>
      <c r="D267" s="32"/>
      <c r="E267" s="160" t="s">
        <v>816</v>
      </c>
      <c r="F267" s="160"/>
      <c r="G267" s="32"/>
    </row>
    <row r="268" spans="1:7" ht="34.5" customHeight="1">
      <c r="A268" s="32"/>
      <c r="B268" s="32"/>
      <c r="D268" s="32"/>
      <c r="E268" s="161" t="s">
        <v>817</v>
      </c>
      <c r="F268" s="161"/>
      <c r="G268" s="32"/>
    </row>
    <row r="269" spans="1:7">
      <c r="A269" s="32"/>
      <c r="B269" s="32"/>
      <c r="D269" s="32"/>
      <c r="E269" s="32"/>
      <c r="F269" s="32"/>
      <c r="G269" s="32"/>
    </row>
    <row r="270" spans="1:7">
      <c r="A270" s="32"/>
      <c r="B270" s="32"/>
      <c r="D270" s="32"/>
      <c r="E270" s="32"/>
      <c r="F270" s="32"/>
      <c r="G270" s="32"/>
    </row>
    <row r="271" spans="1:7">
      <c r="A271" s="32"/>
      <c r="B271" s="32"/>
      <c r="D271" s="32"/>
      <c r="E271" s="32"/>
      <c r="F271" s="32"/>
      <c r="G271" s="32"/>
    </row>
    <row r="272" spans="1:7">
      <c r="A272" s="32"/>
      <c r="B272" s="32"/>
      <c r="D272" s="32"/>
      <c r="E272" s="32"/>
      <c r="F272" s="32"/>
      <c r="G272" s="32"/>
    </row>
    <row r="273" spans="1:7">
      <c r="A273" s="32"/>
      <c r="B273" s="32"/>
      <c r="D273" s="32"/>
      <c r="E273" s="32"/>
      <c r="F273" s="32"/>
      <c r="G273" s="32"/>
    </row>
    <row r="274" spans="1:7">
      <c r="A274" s="32"/>
      <c r="B274" s="32"/>
      <c r="D274" s="32"/>
      <c r="E274" s="32"/>
      <c r="F274" s="32"/>
      <c r="G274" s="32"/>
    </row>
    <row r="275" spans="1:7">
      <c r="A275" s="32"/>
      <c r="B275" s="32"/>
      <c r="D275" s="32"/>
      <c r="E275" s="32"/>
      <c r="F275" s="32"/>
      <c r="G275" s="32"/>
    </row>
    <row r="276" spans="1:7">
      <c r="A276" s="32"/>
      <c r="B276" s="32"/>
      <c r="D276" s="32"/>
      <c r="E276" s="32"/>
      <c r="F276" s="32"/>
      <c r="G276" s="32"/>
    </row>
    <row r="277" spans="1:7">
      <c r="A277" s="32"/>
      <c r="B277" s="32"/>
      <c r="D277" s="32"/>
      <c r="E277" s="32"/>
      <c r="F277" s="32"/>
      <c r="G277" s="32"/>
    </row>
    <row r="278" spans="1:7">
      <c r="A278" s="32"/>
      <c r="B278" s="32"/>
      <c r="D278" s="32"/>
      <c r="E278" s="32"/>
      <c r="F278" s="32"/>
      <c r="G278" s="32"/>
    </row>
    <row r="279" spans="1:7">
      <c r="A279" s="32"/>
      <c r="B279" s="32"/>
      <c r="D279" s="32"/>
      <c r="E279" s="32"/>
      <c r="F279" s="32"/>
      <c r="G279" s="32"/>
    </row>
    <row r="280" spans="1:7">
      <c r="A280" s="32"/>
      <c r="B280" s="32"/>
      <c r="D280" s="32"/>
      <c r="E280" s="32"/>
      <c r="F280" s="32"/>
      <c r="G280" s="32"/>
    </row>
    <row r="281" spans="1:7">
      <c r="A281" s="32"/>
      <c r="B281" s="32"/>
      <c r="D281" s="32"/>
      <c r="E281" s="32"/>
      <c r="F281" s="32"/>
      <c r="G281" s="32"/>
    </row>
    <row r="282" spans="1:7">
      <c r="A282" s="32"/>
      <c r="B282" s="32"/>
      <c r="D282" s="32"/>
      <c r="E282" s="32"/>
      <c r="F282" s="32"/>
      <c r="G282" s="32"/>
    </row>
    <row r="283" spans="1:7">
      <c r="A283" s="32"/>
      <c r="B283" s="32"/>
      <c r="D283" s="32"/>
      <c r="E283" s="32"/>
      <c r="F283" s="32"/>
      <c r="G283" s="32"/>
    </row>
    <row r="284" spans="1:7">
      <c r="A284" s="32"/>
      <c r="B284" s="32"/>
      <c r="D284" s="32"/>
      <c r="E284" s="32"/>
      <c r="F284" s="32"/>
      <c r="G284" s="32"/>
    </row>
    <row r="285" spans="1:7">
      <c r="A285" s="32"/>
      <c r="B285" s="32"/>
      <c r="D285" s="32"/>
      <c r="E285" s="32"/>
      <c r="F285" s="32"/>
      <c r="G285" s="32"/>
    </row>
    <row r="286" spans="1:7">
      <c r="A286" s="32"/>
      <c r="B286" s="32"/>
      <c r="D286" s="32"/>
      <c r="E286" s="32"/>
      <c r="F286" s="32"/>
      <c r="G286" s="32"/>
    </row>
    <row r="287" spans="1:7">
      <c r="A287" s="32"/>
      <c r="B287" s="32"/>
      <c r="D287" s="32"/>
      <c r="E287" s="32"/>
      <c r="F287" s="32"/>
      <c r="G287" s="32"/>
    </row>
    <row r="288" spans="1:7">
      <c r="A288" s="32"/>
      <c r="B288" s="32"/>
      <c r="D288" s="32"/>
      <c r="E288" s="32"/>
      <c r="F288" s="32"/>
      <c r="G288" s="32"/>
    </row>
    <row r="289" spans="1:7">
      <c r="A289" s="32"/>
      <c r="B289" s="32"/>
      <c r="D289" s="32"/>
      <c r="E289" s="32"/>
      <c r="F289" s="32"/>
      <c r="G289" s="32"/>
    </row>
    <row r="290" spans="1:7">
      <c r="A290" s="32"/>
      <c r="B290" s="32"/>
      <c r="D290" s="32"/>
      <c r="E290" s="32"/>
      <c r="F290" s="32"/>
      <c r="G290" s="32"/>
    </row>
  </sheetData>
  <mergeCells count="25">
    <mergeCell ref="B95:C95"/>
    <mergeCell ref="B96:C96"/>
    <mergeCell ref="B99:C99"/>
    <mergeCell ref="D108:F108"/>
    <mergeCell ref="A263:C265"/>
    <mergeCell ref="A262:C262"/>
    <mergeCell ref="A163:C163"/>
    <mergeCell ref="D262:F262"/>
    <mergeCell ref="D163:F163"/>
    <mergeCell ref="D171:F171"/>
    <mergeCell ref="E267:F267"/>
    <mergeCell ref="E268:F268"/>
    <mergeCell ref="D263:F263"/>
    <mergeCell ref="D264:F264"/>
    <mergeCell ref="D265:F265"/>
    <mergeCell ref="B57:C57"/>
    <mergeCell ref="B65:C65"/>
    <mergeCell ref="B70:C70"/>
    <mergeCell ref="B45:C45"/>
    <mergeCell ref="B4:C4"/>
    <mergeCell ref="B5:C5"/>
    <mergeCell ref="B21:C21"/>
    <mergeCell ref="B38:C38"/>
    <mergeCell ref="B39:C39"/>
    <mergeCell ref="B29:C29"/>
  </mergeCells>
  <printOptions horizontalCentered="1"/>
  <pageMargins left="0.15748031496062992" right="0.15748031496062992" top="0.6692913385826772" bottom="0.35433070866141736" header="0.15748031496062992" footer="0.15748031496062992"/>
  <pageSetup paperSize="9" orientation="landscape" r:id="rId1"/>
  <headerFooter>
    <oddHeader>&amp;LNr Sprawy: BZPiFZ.27.22. 2017&amp;CKosztorys ofertowy 
Przebudowa budynku świetlicy&amp;RZał. nr 8 do SIWZ</oddHeader>
    <oddFooter>&amp;L&amp;D&amp;R&amp;P/&amp;N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5"/>
  <sheetViews>
    <sheetView view="pageBreakPreview" topLeftCell="A16" zoomScaleNormal="100" zoomScaleSheetLayoutView="100" workbookViewId="0">
      <selection activeCell="G45" sqref="G45"/>
    </sheetView>
  </sheetViews>
  <sheetFormatPr defaultRowHeight="15"/>
  <cols>
    <col min="1" max="1" width="9" style="26"/>
    <col min="2" max="2" width="15.25" style="3" customWidth="1"/>
    <col min="3" max="3" width="46.625" style="3" customWidth="1"/>
    <col min="4" max="4" width="7.75" style="27" customWidth="1"/>
    <col min="5" max="5" width="10.875" style="28" customWidth="1"/>
    <col min="6" max="6" width="11.5" style="29" bestFit="1" customWidth="1"/>
    <col min="7" max="7" width="12.75" style="49" customWidth="1"/>
    <col min="8" max="16384" width="9" style="3"/>
  </cols>
  <sheetData>
    <row r="1" spans="1:7">
      <c r="A1" s="99" t="s">
        <v>791</v>
      </c>
    </row>
    <row r="2" spans="1:7">
      <c r="A2" s="3"/>
    </row>
    <row r="3" spans="1:7" ht="32.25" customHeight="1">
      <c r="A3" s="1" t="s">
        <v>0</v>
      </c>
      <c r="B3" s="1" t="s">
        <v>1</v>
      </c>
      <c r="C3" s="1" t="s">
        <v>2</v>
      </c>
      <c r="D3" s="1" t="s">
        <v>3</v>
      </c>
      <c r="E3" s="2" t="s">
        <v>4</v>
      </c>
      <c r="F3" s="2" t="s">
        <v>5</v>
      </c>
      <c r="G3" s="2" t="s">
        <v>6</v>
      </c>
    </row>
    <row r="4" spans="1:7" ht="22.5" customHeight="1">
      <c r="A4" s="174" t="s">
        <v>552</v>
      </c>
      <c r="B4" s="175"/>
      <c r="C4" s="175"/>
      <c r="D4" s="175"/>
      <c r="E4" s="175"/>
      <c r="F4" s="76"/>
      <c r="G4" s="77"/>
    </row>
    <row r="5" spans="1:7">
      <c r="A5" s="61" t="s">
        <v>350</v>
      </c>
      <c r="B5" s="61" t="s">
        <v>7</v>
      </c>
      <c r="C5" s="61"/>
      <c r="D5" s="61"/>
      <c r="E5" s="62"/>
      <c r="F5" s="63"/>
      <c r="G5" s="64">
        <f>SUM(G6:G6)</f>
        <v>0</v>
      </c>
    </row>
    <row r="6" spans="1:7" ht="30">
      <c r="A6" s="4" t="s">
        <v>139</v>
      </c>
      <c r="B6" s="5" t="s">
        <v>8</v>
      </c>
      <c r="C6" s="70" t="s">
        <v>569</v>
      </c>
      <c r="D6" s="4" t="s">
        <v>9</v>
      </c>
      <c r="E6" s="6">
        <v>338.33</v>
      </c>
      <c r="F6" s="7"/>
      <c r="G6" s="44">
        <f>E6*F6</f>
        <v>0</v>
      </c>
    </row>
    <row r="7" spans="1:7" ht="20.25" customHeight="1">
      <c r="A7" s="61" t="s">
        <v>351</v>
      </c>
      <c r="B7" s="65" t="s">
        <v>10</v>
      </c>
      <c r="C7" s="65"/>
      <c r="D7" s="61"/>
      <c r="E7" s="62"/>
      <c r="F7" s="63"/>
      <c r="G7" s="66">
        <f>SUM(G8:G11,G12:G24)</f>
        <v>0</v>
      </c>
    </row>
    <row r="8" spans="1:7" ht="30">
      <c r="A8" s="4" t="s">
        <v>199</v>
      </c>
      <c r="B8" s="70" t="s">
        <v>570</v>
      </c>
      <c r="C8" s="70" t="s">
        <v>571</v>
      </c>
      <c r="D8" s="4" t="s">
        <v>9</v>
      </c>
      <c r="E8" s="6">
        <v>286</v>
      </c>
      <c r="F8" s="7"/>
      <c r="G8" s="44">
        <f t="shared" ref="G8:G63" si="0">E8*F8</f>
        <v>0</v>
      </c>
    </row>
    <row r="9" spans="1:7" ht="51.75" customHeight="1">
      <c r="A9" s="71" t="s">
        <v>208</v>
      </c>
      <c r="B9" s="5" t="s">
        <v>11</v>
      </c>
      <c r="C9" s="5" t="s">
        <v>12</v>
      </c>
      <c r="D9" s="4" t="s">
        <v>9</v>
      </c>
      <c r="E9" s="6">
        <v>38.770000000000003</v>
      </c>
      <c r="F9" s="7"/>
      <c r="G9" s="44">
        <f t="shared" si="0"/>
        <v>0</v>
      </c>
    </row>
    <row r="10" spans="1:7" ht="21.75" customHeight="1">
      <c r="A10" s="71" t="s">
        <v>223</v>
      </c>
      <c r="B10" s="5" t="s">
        <v>13</v>
      </c>
      <c r="C10" s="5" t="s">
        <v>14</v>
      </c>
      <c r="D10" s="4" t="s">
        <v>15</v>
      </c>
      <c r="E10" s="6">
        <v>2</v>
      </c>
      <c r="F10" s="7"/>
      <c r="G10" s="44">
        <f t="shared" si="0"/>
        <v>0</v>
      </c>
    </row>
    <row r="11" spans="1:7" ht="30">
      <c r="A11" s="71" t="s">
        <v>229</v>
      </c>
      <c r="B11" s="11" t="s">
        <v>16</v>
      </c>
      <c r="C11" s="11" t="s">
        <v>17</v>
      </c>
      <c r="D11" s="12" t="s">
        <v>18</v>
      </c>
      <c r="E11" s="13">
        <v>8.74</v>
      </c>
      <c r="F11" s="14"/>
      <c r="G11" s="46">
        <f>E11*F11</f>
        <v>0</v>
      </c>
    </row>
    <row r="12" spans="1:7" ht="32.25" customHeight="1">
      <c r="A12" s="71" t="s">
        <v>231</v>
      </c>
      <c r="B12" s="5" t="s">
        <v>19</v>
      </c>
      <c r="C12" s="5" t="s">
        <v>20</v>
      </c>
      <c r="D12" s="4" t="s">
        <v>18</v>
      </c>
      <c r="E12" s="6">
        <f>SUM([1]okna!C3:C10,[1]okna!C6,[1]okna!C3,[1]okna!C8)/100</f>
        <v>14.2</v>
      </c>
      <c r="F12" s="7"/>
      <c r="G12" s="44">
        <f t="shared" si="0"/>
        <v>0</v>
      </c>
    </row>
    <row r="13" spans="1:7" ht="49.5" customHeight="1">
      <c r="A13" s="71" t="s">
        <v>358</v>
      </c>
      <c r="B13" s="5" t="s">
        <v>19</v>
      </c>
      <c r="C13" s="70" t="s">
        <v>572</v>
      </c>
      <c r="D13" s="4" t="s">
        <v>21</v>
      </c>
      <c r="E13" s="6">
        <v>1</v>
      </c>
      <c r="F13" s="7"/>
      <c r="G13" s="44">
        <f t="shared" si="0"/>
        <v>0</v>
      </c>
    </row>
    <row r="14" spans="1:7" ht="30">
      <c r="A14" s="71" t="s">
        <v>405</v>
      </c>
      <c r="B14" s="5" t="s">
        <v>23</v>
      </c>
      <c r="C14" s="5" t="s">
        <v>24</v>
      </c>
      <c r="D14" s="4" t="s">
        <v>25</v>
      </c>
      <c r="E14" s="6">
        <v>3</v>
      </c>
      <c r="F14" s="7"/>
      <c r="G14" s="44">
        <f t="shared" si="0"/>
        <v>0</v>
      </c>
    </row>
    <row r="15" spans="1:7" ht="30">
      <c r="A15" s="71" t="s">
        <v>406</v>
      </c>
      <c r="B15" s="5" t="s">
        <v>26</v>
      </c>
      <c r="C15" s="5" t="s">
        <v>27</v>
      </c>
      <c r="D15" s="4" t="s">
        <v>25</v>
      </c>
      <c r="E15" s="6">
        <v>5</v>
      </c>
      <c r="F15" s="7"/>
      <c r="G15" s="44">
        <f t="shared" si="0"/>
        <v>0</v>
      </c>
    </row>
    <row r="16" spans="1:7" ht="30">
      <c r="A16" s="71" t="s">
        <v>407</v>
      </c>
      <c r="B16" s="5" t="s">
        <v>28</v>
      </c>
      <c r="C16" s="5" t="s">
        <v>29</v>
      </c>
      <c r="D16" s="4" t="s">
        <v>9</v>
      </c>
      <c r="E16" s="6">
        <v>22.73</v>
      </c>
      <c r="F16" s="7"/>
      <c r="G16" s="44">
        <f t="shared" si="0"/>
        <v>0</v>
      </c>
    </row>
    <row r="17" spans="1:7" ht="45">
      <c r="A17" s="71" t="s">
        <v>408</v>
      </c>
      <c r="B17" s="5" t="s">
        <v>30</v>
      </c>
      <c r="C17" s="70" t="s">
        <v>573</v>
      </c>
      <c r="D17" s="4" t="s">
        <v>18</v>
      </c>
      <c r="E17" s="6">
        <v>45</v>
      </c>
      <c r="F17" s="7"/>
      <c r="G17" s="44">
        <f t="shared" si="0"/>
        <v>0</v>
      </c>
    </row>
    <row r="18" spans="1:7" ht="30">
      <c r="A18" s="71" t="s">
        <v>409</v>
      </c>
      <c r="B18" s="5" t="s">
        <v>31</v>
      </c>
      <c r="C18" s="5" t="s">
        <v>32</v>
      </c>
      <c r="D18" s="4" t="s">
        <v>25</v>
      </c>
      <c r="E18" s="6">
        <v>3</v>
      </c>
      <c r="F18" s="7"/>
      <c r="G18" s="44">
        <f t="shared" si="0"/>
        <v>0</v>
      </c>
    </row>
    <row r="19" spans="1:7" ht="30">
      <c r="A19" s="71" t="s">
        <v>410</v>
      </c>
      <c r="B19" s="5" t="s">
        <v>33</v>
      </c>
      <c r="C19" s="5" t="s">
        <v>34</v>
      </c>
      <c r="D19" s="4" t="s">
        <v>25</v>
      </c>
      <c r="E19" s="6">
        <v>5</v>
      </c>
      <c r="F19" s="7"/>
      <c r="G19" s="44">
        <f t="shared" si="0"/>
        <v>0</v>
      </c>
    </row>
    <row r="20" spans="1:7" ht="30">
      <c r="A20" s="71" t="s">
        <v>411</v>
      </c>
      <c r="B20" s="5" t="s">
        <v>35</v>
      </c>
      <c r="C20" s="5" t="s">
        <v>36</v>
      </c>
      <c r="D20" s="4" t="s">
        <v>9</v>
      </c>
      <c r="E20" s="6">
        <v>22.73</v>
      </c>
      <c r="F20" s="7"/>
      <c r="G20" s="44">
        <f t="shared" si="0"/>
        <v>0</v>
      </c>
    </row>
    <row r="21" spans="1:7" ht="30">
      <c r="A21" s="71" t="s">
        <v>412</v>
      </c>
      <c r="B21" s="5" t="s">
        <v>28</v>
      </c>
      <c r="C21" s="5" t="s">
        <v>37</v>
      </c>
      <c r="D21" s="4" t="s">
        <v>9</v>
      </c>
      <c r="E21" s="6">
        <v>2.2799999999999998</v>
      </c>
      <c r="F21" s="7"/>
      <c r="G21" s="44">
        <f t="shared" si="0"/>
        <v>0</v>
      </c>
    </row>
    <row r="22" spans="1:7" ht="30">
      <c r="A22" s="71" t="s">
        <v>413</v>
      </c>
      <c r="B22" s="70" t="s">
        <v>574</v>
      </c>
      <c r="C22" s="5" t="s">
        <v>39</v>
      </c>
      <c r="D22" s="4" t="s">
        <v>40</v>
      </c>
      <c r="E22" s="6">
        <v>7.6</v>
      </c>
      <c r="F22" s="7"/>
      <c r="G22" s="44">
        <f>E22*F22</f>
        <v>0</v>
      </c>
    </row>
    <row r="23" spans="1:7" ht="30">
      <c r="A23" s="71" t="s">
        <v>414</v>
      </c>
      <c r="B23" s="5" t="s">
        <v>13</v>
      </c>
      <c r="C23" s="5" t="s">
        <v>41</v>
      </c>
      <c r="D23" s="4" t="s">
        <v>42</v>
      </c>
      <c r="E23" s="6">
        <v>206.08</v>
      </c>
      <c r="F23" s="7"/>
      <c r="G23" s="44">
        <f>E23*F23</f>
        <v>0</v>
      </c>
    </row>
    <row r="24" spans="1:7" ht="30">
      <c r="A24" s="71" t="s">
        <v>415</v>
      </c>
      <c r="B24" s="5" t="s">
        <v>13</v>
      </c>
      <c r="C24" s="5" t="s">
        <v>43</v>
      </c>
      <c r="D24" s="4" t="s">
        <v>44</v>
      </c>
      <c r="E24" s="6">
        <v>6</v>
      </c>
      <c r="F24" s="7"/>
      <c r="G24" s="44">
        <f>E24*F24</f>
        <v>0</v>
      </c>
    </row>
    <row r="25" spans="1:7" ht="23.25" customHeight="1">
      <c r="A25" s="61" t="s">
        <v>352</v>
      </c>
      <c r="B25" s="173" t="s">
        <v>45</v>
      </c>
      <c r="C25" s="173"/>
      <c r="D25" s="61"/>
      <c r="E25" s="62"/>
      <c r="F25" s="63"/>
      <c r="G25" s="66">
        <f>SUM(G26:G31)</f>
        <v>0</v>
      </c>
    </row>
    <row r="26" spans="1:7" ht="41.25" customHeight="1">
      <c r="A26" s="15" t="s">
        <v>270</v>
      </c>
      <c r="B26" s="16" t="s">
        <v>46</v>
      </c>
      <c r="C26" s="16" t="s">
        <v>47</v>
      </c>
      <c r="D26" s="15" t="s">
        <v>40</v>
      </c>
      <c r="E26" s="17">
        <v>3.38</v>
      </c>
      <c r="F26" s="18"/>
      <c r="G26" s="47">
        <f t="shared" ref="G26:G31" si="1">E26*F26</f>
        <v>0</v>
      </c>
    </row>
    <row r="27" spans="1:7" ht="30">
      <c r="A27" s="12" t="s">
        <v>273</v>
      </c>
      <c r="B27" s="11" t="s">
        <v>48</v>
      </c>
      <c r="C27" s="11" t="s">
        <v>49</v>
      </c>
      <c r="D27" s="12" t="s">
        <v>9</v>
      </c>
      <c r="E27" s="13">
        <v>13.5</v>
      </c>
      <c r="F27" s="14"/>
      <c r="G27" s="46">
        <f t="shared" si="1"/>
        <v>0</v>
      </c>
    </row>
    <row r="28" spans="1:7" ht="30">
      <c r="A28" s="15" t="s">
        <v>274</v>
      </c>
      <c r="B28" s="11" t="s">
        <v>13</v>
      </c>
      <c r="C28" s="11" t="s">
        <v>50</v>
      </c>
      <c r="D28" s="12" t="s">
        <v>9</v>
      </c>
      <c r="E28" s="13">
        <f>E27</f>
        <v>13.5</v>
      </c>
      <c r="F28" s="14"/>
      <c r="G28" s="46">
        <f t="shared" si="1"/>
        <v>0</v>
      </c>
    </row>
    <row r="29" spans="1:7">
      <c r="A29" s="12" t="s">
        <v>359</v>
      </c>
      <c r="B29" s="11" t="s">
        <v>13</v>
      </c>
      <c r="C29" s="11" t="s">
        <v>51</v>
      </c>
      <c r="D29" s="12" t="s">
        <v>9</v>
      </c>
      <c r="E29" s="13">
        <f>E27</f>
        <v>13.5</v>
      </c>
      <c r="F29" s="14"/>
      <c r="G29" s="46">
        <f t="shared" si="1"/>
        <v>0</v>
      </c>
    </row>
    <row r="30" spans="1:7" ht="22.5" customHeight="1">
      <c r="A30" s="15" t="s">
        <v>360</v>
      </c>
      <c r="B30" s="11" t="s">
        <v>13</v>
      </c>
      <c r="C30" s="11" t="s">
        <v>52</v>
      </c>
      <c r="D30" s="12" t="s">
        <v>9</v>
      </c>
      <c r="E30" s="13">
        <v>2.0699999999999998</v>
      </c>
      <c r="F30" s="14"/>
      <c r="G30" s="46">
        <f t="shared" si="1"/>
        <v>0</v>
      </c>
    </row>
    <row r="31" spans="1:7" ht="30">
      <c r="A31" s="12" t="s">
        <v>361</v>
      </c>
      <c r="B31" s="11" t="s">
        <v>53</v>
      </c>
      <c r="C31" s="11" t="s">
        <v>54</v>
      </c>
      <c r="D31" s="12" t="s">
        <v>9</v>
      </c>
      <c r="E31" s="13">
        <f>E30</f>
        <v>2.0699999999999998</v>
      </c>
      <c r="F31" s="14"/>
      <c r="G31" s="46">
        <f t="shared" si="1"/>
        <v>0</v>
      </c>
    </row>
    <row r="32" spans="1:7" ht="20.25" customHeight="1">
      <c r="A32" s="61" t="s">
        <v>354</v>
      </c>
      <c r="B32" s="173" t="s">
        <v>55</v>
      </c>
      <c r="C32" s="173"/>
      <c r="D32" s="61"/>
      <c r="E32" s="62"/>
      <c r="F32" s="63"/>
      <c r="G32" s="66">
        <f>SUM(G33:G45)</f>
        <v>0</v>
      </c>
    </row>
    <row r="33" spans="1:16" ht="33.75" customHeight="1">
      <c r="A33" s="4" t="s">
        <v>372</v>
      </c>
      <c r="B33" s="5" t="s">
        <v>13</v>
      </c>
      <c r="C33" s="5" t="s">
        <v>56</v>
      </c>
      <c r="D33" s="4" t="s">
        <v>18</v>
      </c>
      <c r="E33" s="6">
        <v>2.2999999999999998</v>
      </c>
      <c r="F33" s="7"/>
      <c r="G33" s="44">
        <f t="shared" si="0"/>
        <v>0</v>
      </c>
      <c r="P33" s="19"/>
    </row>
    <row r="34" spans="1:16" ht="32.25" customHeight="1">
      <c r="A34" s="71" t="s">
        <v>373</v>
      </c>
      <c r="B34" s="5" t="s">
        <v>13</v>
      </c>
      <c r="C34" s="5" t="s">
        <v>57</v>
      </c>
      <c r="D34" s="4" t="s">
        <v>18</v>
      </c>
      <c r="E34" s="6">
        <v>69.3</v>
      </c>
      <c r="F34" s="7"/>
      <c r="G34" s="44">
        <f t="shared" si="0"/>
        <v>0</v>
      </c>
    </row>
    <row r="35" spans="1:16" ht="77.25" customHeight="1">
      <c r="A35" s="67" t="s">
        <v>374</v>
      </c>
      <c r="B35" s="5" t="s">
        <v>13</v>
      </c>
      <c r="C35" s="70" t="s">
        <v>577</v>
      </c>
      <c r="D35" s="4" t="s">
        <v>9</v>
      </c>
      <c r="E35" s="6">
        <f>268.84-(18.57+3.03)*1.2</f>
        <v>242.91999999999996</v>
      </c>
      <c r="F35" s="7"/>
      <c r="G35" s="44">
        <f t="shared" si="0"/>
        <v>0</v>
      </c>
    </row>
    <row r="36" spans="1:16" ht="30">
      <c r="A36" s="71" t="s">
        <v>375</v>
      </c>
      <c r="B36" s="5" t="s">
        <v>58</v>
      </c>
      <c r="C36" s="70" t="s">
        <v>575</v>
      </c>
      <c r="D36" s="4" t="s">
        <v>9</v>
      </c>
      <c r="E36" s="6">
        <v>268.83999999999997</v>
      </c>
      <c r="F36" s="7"/>
      <c r="G36" s="44">
        <f t="shared" si="0"/>
        <v>0</v>
      </c>
    </row>
    <row r="37" spans="1:16" ht="30">
      <c r="A37" s="67" t="s">
        <v>376</v>
      </c>
      <c r="B37" s="5" t="s">
        <v>59</v>
      </c>
      <c r="C37" s="70" t="s">
        <v>576</v>
      </c>
      <c r="D37" s="4" t="s">
        <v>9</v>
      </c>
      <c r="E37" s="6">
        <f>47.52*1.1</f>
        <v>52.272000000000006</v>
      </c>
      <c r="F37" s="7"/>
      <c r="G37" s="44">
        <f t="shared" si="0"/>
        <v>0</v>
      </c>
    </row>
    <row r="38" spans="1:16" ht="21" customHeight="1">
      <c r="A38" s="71" t="s">
        <v>377</v>
      </c>
      <c r="B38" s="5" t="s">
        <v>38</v>
      </c>
      <c r="C38" s="70" t="s">
        <v>578</v>
      </c>
      <c r="D38" s="4" t="s">
        <v>9</v>
      </c>
      <c r="E38" s="6">
        <f>(18.57+3.03)*(1.2+0.5*2)</f>
        <v>47.52000000000001</v>
      </c>
      <c r="F38" s="7"/>
      <c r="G38" s="44">
        <f t="shared" si="0"/>
        <v>0</v>
      </c>
    </row>
    <row r="39" spans="1:16" ht="33" customHeight="1">
      <c r="A39" s="67" t="s">
        <v>378</v>
      </c>
      <c r="B39" s="5" t="s">
        <v>60</v>
      </c>
      <c r="C39" s="70" t="s">
        <v>579</v>
      </c>
      <c r="D39" s="4" t="s">
        <v>18</v>
      </c>
      <c r="E39" s="6">
        <v>10.5</v>
      </c>
      <c r="F39" s="7"/>
      <c r="G39" s="44">
        <f t="shared" si="0"/>
        <v>0</v>
      </c>
    </row>
    <row r="40" spans="1:16" ht="30">
      <c r="A40" s="71" t="s">
        <v>379</v>
      </c>
      <c r="B40" s="5" t="s">
        <v>61</v>
      </c>
      <c r="C40" s="70" t="s">
        <v>580</v>
      </c>
      <c r="D40" s="4" t="s">
        <v>18</v>
      </c>
      <c r="E40" s="6">
        <v>7.8</v>
      </c>
      <c r="F40" s="7"/>
      <c r="G40" s="44">
        <f t="shared" si="0"/>
        <v>0</v>
      </c>
    </row>
    <row r="41" spans="1:16" ht="30">
      <c r="A41" s="67" t="s">
        <v>380</v>
      </c>
      <c r="B41" s="5" t="s">
        <v>62</v>
      </c>
      <c r="C41" s="5" t="s">
        <v>63</v>
      </c>
      <c r="D41" s="4" t="s">
        <v>25</v>
      </c>
      <c r="E41" s="6">
        <v>2</v>
      </c>
      <c r="F41" s="7"/>
      <c r="G41" s="44">
        <f t="shared" si="0"/>
        <v>0</v>
      </c>
    </row>
    <row r="42" spans="1:16" ht="45">
      <c r="A42" s="71" t="s">
        <v>381</v>
      </c>
      <c r="B42" s="5" t="s">
        <v>19</v>
      </c>
      <c r="C42" s="70" t="s">
        <v>581</v>
      </c>
      <c r="D42" s="71" t="s">
        <v>582</v>
      </c>
      <c r="E42" s="6">
        <v>5</v>
      </c>
      <c r="F42" s="7"/>
      <c r="G42" s="44">
        <f t="shared" si="0"/>
        <v>0</v>
      </c>
    </row>
    <row r="43" spans="1:16" ht="30">
      <c r="A43" s="67" t="s">
        <v>382</v>
      </c>
      <c r="B43" s="5" t="s">
        <v>64</v>
      </c>
      <c r="C43" s="5" t="s">
        <v>65</v>
      </c>
      <c r="D43" s="4" t="s">
        <v>9</v>
      </c>
      <c r="E43" s="6">
        <v>30.58</v>
      </c>
      <c r="F43" s="7"/>
      <c r="G43" s="44">
        <f t="shared" si="0"/>
        <v>0</v>
      </c>
    </row>
    <row r="44" spans="1:16" ht="30">
      <c r="A44" s="71" t="s">
        <v>383</v>
      </c>
      <c r="B44" s="11" t="s">
        <v>64</v>
      </c>
      <c r="C44" s="11" t="s">
        <v>66</v>
      </c>
      <c r="D44" s="12" t="s">
        <v>9</v>
      </c>
      <c r="E44" s="13">
        <v>8.19</v>
      </c>
      <c r="F44" s="14"/>
      <c r="G44" s="46">
        <f>E44*F44</f>
        <v>0</v>
      </c>
    </row>
    <row r="45" spans="1:16" ht="24" customHeight="1">
      <c r="A45" s="67" t="s">
        <v>384</v>
      </c>
      <c r="B45" s="11" t="s">
        <v>13</v>
      </c>
      <c r="C45" s="11" t="s">
        <v>67</v>
      </c>
      <c r="D45" s="12" t="s">
        <v>18</v>
      </c>
      <c r="E45" s="13">
        <v>16.399999999999999</v>
      </c>
      <c r="F45" s="14"/>
      <c r="G45" s="46">
        <f>E45*F45</f>
        <v>0</v>
      </c>
    </row>
    <row r="46" spans="1:16" ht="21.75" customHeight="1">
      <c r="A46" s="61" t="s">
        <v>355</v>
      </c>
      <c r="B46" s="173" t="s">
        <v>68</v>
      </c>
      <c r="C46" s="173"/>
      <c r="D46" s="61"/>
      <c r="E46" s="62"/>
      <c r="F46" s="63"/>
      <c r="G46" s="66">
        <f>SUM(G48:G71)</f>
        <v>0</v>
      </c>
    </row>
    <row r="47" spans="1:16" ht="84" customHeight="1">
      <c r="A47" s="85" t="s">
        <v>385</v>
      </c>
      <c r="B47" s="5" t="s">
        <v>141</v>
      </c>
      <c r="C47" s="84" t="s">
        <v>692</v>
      </c>
      <c r="D47" s="30" t="s">
        <v>9</v>
      </c>
      <c r="E47" s="31">
        <v>12.249000000000001</v>
      </c>
      <c r="F47" s="31"/>
      <c r="G47" s="48">
        <f>E47*F47</f>
        <v>0</v>
      </c>
    </row>
    <row r="48" spans="1:16" ht="51.75" customHeight="1">
      <c r="A48" s="85" t="s">
        <v>386</v>
      </c>
      <c r="B48" s="16" t="s">
        <v>69</v>
      </c>
      <c r="C48" s="16" t="s">
        <v>585</v>
      </c>
      <c r="D48" s="15" t="s">
        <v>9</v>
      </c>
      <c r="E48" s="17">
        <f>50%*135.63</f>
        <v>67.814999999999998</v>
      </c>
      <c r="F48" s="18"/>
      <c r="G48" s="48">
        <f>E48*F48</f>
        <v>0</v>
      </c>
    </row>
    <row r="49" spans="1:7" ht="21" customHeight="1">
      <c r="A49" s="85" t="s">
        <v>387</v>
      </c>
      <c r="B49" s="5" t="s">
        <v>70</v>
      </c>
      <c r="C49" s="70" t="s">
        <v>584</v>
      </c>
      <c r="D49" s="4" t="s">
        <v>25</v>
      </c>
      <c r="E49" s="6">
        <v>3</v>
      </c>
      <c r="F49" s="7"/>
      <c r="G49" s="44">
        <f t="shared" si="0"/>
        <v>0</v>
      </c>
    </row>
    <row r="50" spans="1:7" ht="51.75" customHeight="1">
      <c r="A50" s="85" t="s">
        <v>388</v>
      </c>
      <c r="B50" s="5" t="s">
        <v>13</v>
      </c>
      <c r="C50" s="70" t="s">
        <v>583</v>
      </c>
      <c r="D50" s="4" t="s">
        <v>22</v>
      </c>
      <c r="E50" s="6">
        <v>1</v>
      </c>
      <c r="F50" s="7"/>
      <c r="G50" s="44">
        <f t="shared" si="0"/>
        <v>0</v>
      </c>
    </row>
    <row r="51" spans="1:7" ht="52.5" customHeight="1">
      <c r="A51" s="85" t="s">
        <v>389</v>
      </c>
      <c r="B51" s="5" t="s">
        <v>71</v>
      </c>
      <c r="C51" s="70" t="s">
        <v>586</v>
      </c>
      <c r="D51" s="4" t="s">
        <v>9</v>
      </c>
      <c r="E51" s="6">
        <f>50%*135.63</f>
        <v>67.814999999999998</v>
      </c>
      <c r="F51" s="7"/>
      <c r="G51" s="44">
        <f t="shared" si="0"/>
        <v>0</v>
      </c>
    </row>
    <row r="52" spans="1:7">
      <c r="A52" s="85" t="s">
        <v>390</v>
      </c>
      <c r="B52" s="5" t="s">
        <v>72</v>
      </c>
      <c r="C52" s="5" t="s">
        <v>73</v>
      </c>
      <c r="D52" s="4" t="s">
        <v>25</v>
      </c>
      <c r="E52" s="6">
        <v>18</v>
      </c>
      <c r="F52" s="7"/>
      <c r="G52" s="44">
        <f t="shared" si="0"/>
        <v>0</v>
      </c>
    </row>
    <row r="53" spans="1:7" ht="40.5" customHeight="1">
      <c r="A53" s="85" t="s">
        <v>391</v>
      </c>
      <c r="B53" s="5" t="s">
        <v>74</v>
      </c>
      <c r="C53" s="70" t="s">
        <v>587</v>
      </c>
      <c r="D53" s="4" t="s">
        <v>18</v>
      </c>
      <c r="E53" s="6">
        <v>45</v>
      </c>
      <c r="F53" s="7"/>
      <c r="G53" s="44">
        <f t="shared" si="0"/>
        <v>0</v>
      </c>
    </row>
    <row r="54" spans="1:7" ht="39.75" customHeight="1">
      <c r="A54" s="85" t="s">
        <v>392</v>
      </c>
      <c r="B54" s="5" t="s">
        <v>75</v>
      </c>
      <c r="C54" s="5" t="s">
        <v>76</v>
      </c>
      <c r="D54" s="4" t="s">
        <v>9</v>
      </c>
      <c r="E54" s="6">
        <f>351.62-67.82</f>
        <v>283.8</v>
      </c>
      <c r="F54" s="7"/>
      <c r="G54" s="46">
        <f t="shared" si="0"/>
        <v>0</v>
      </c>
    </row>
    <row r="55" spans="1:7" ht="45">
      <c r="A55" s="85" t="s">
        <v>393</v>
      </c>
      <c r="B55" s="5" t="s">
        <v>77</v>
      </c>
      <c r="C55" s="5" t="s">
        <v>78</v>
      </c>
      <c r="D55" s="4" t="s">
        <v>9</v>
      </c>
      <c r="E55" s="6">
        <v>351.62</v>
      </c>
      <c r="F55" s="7"/>
      <c r="G55" s="46">
        <f t="shared" si="0"/>
        <v>0</v>
      </c>
    </row>
    <row r="56" spans="1:7" ht="18.75" customHeight="1">
      <c r="A56" s="85" t="s">
        <v>394</v>
      </c>
      <c r="B56" s="5" t="s">
        <v>79</v>
      </c>
      <c r="C56" s="5" t="s">
        <v>80</v>
      </c>
      <c r="D56" s="4" t="s">
        <v>18</v>
      </c>
      <c r="E56" s="6">
        <v>74.14</v>
      </c>
      <c r="F56" s="7"/>
      <c r="G56" s="46">
        <f t="shared" si="0"/>
        <v>0</v>
      </c>
    </row>
    <row r="57" spans="1:7" ht="30">
      <c r="A57" s="85" t="s">
        <v>395</v>
      </c>
      <c r="B57" s="5" t="s">
        <v>19</v>
      </c>
      <c r="C57" s="5" t="s">
        <v>81</v>
      </c>
      <c r="D57" s="4" t="s">
        <v>18</v>
      </c>
      <c r="E57" s="6">
        <v>425.49</v>
      </c>
      <c r="F57" s="7"/>
      <c r="G57" s="44">
        <f t="shared" si="0"/>
        <v>0</v>
      </c>
    </row>
    <row r="58" spans="1:7" ht="60">
      <c r="A58" s="85" t="s">
        <v>396</v>
      </c>
      <c r="B58" s="5" t="s">
        <v>82</v>
      </c>
      <c r="C58" s="70" t="s">
        <v>588</v>
      </c>
      <c r="D58" s="4" t="s">
        <v>9</v>
      </c>
      <c r="E58" s="6">
        <f>351.62-10.87</f>
        <v>340.75</v>
      </c>
      <c r="F58" s="7"/>
      <c r="G58" s="46">
        <f t="shared" si="0"/>
        <v>0</v>
      </c>
    </row>
    <row r="59" spans="1:7" ht="30">
      <c r="A59" s="85" t="s">
        <v>397</v>
      </c>
      <c r="B59" s="5" t="s">
        <v>83</v>
      </c>
      <c r="C59" s="5" t="s">
        <v>84</v>
      </c>
      <c r="D59" s="4" t="s">
        <v>9</v>
      </c>
      <c r="E59" s="6">
        <v>10.87</v>
      </c>
      <c r="F59" s="7"/>
      <c r="G59" s="44">
        <f t="shared" si="0"/>
        <v>0</v>
      </c>
    </row>
    <row r="60" spans="1:7" ht="71.25" customHeight="1">
      <c r="A60" s="85" t="s">
        <v>398</v>
      </c>
      <c r="B60" s="5" t="s">
        <v>85</v>
      </c>
      <c r="C60" s="70" t="s">
        <v>589</v>
      </c>
      <c r="D60" s="4" t="s">
        <v>15</v>
      </c>
      <c r="E60" s="6">
        <v>1742.31</v>
      </c>
      <c r="F60" s="7"/>
      <c r="G60" s="46">
        <f t="shared" si="0"/>
        <v>0</v>
      </c>
    </row>
    <row r="61" spans="1:7" ht="45">
      <c r="A61" s="85" t="s">
        <v>416</v>
      </c>
      <c r="B61" s="5" t="s">
        <v>86</v>
      </c>
      <c r="C61" s="5" t="s">
        <v>87</v>
      </c>
      <c r="D61" s="4" t="s">
        <v>88</v>
      </c>
      <c r="E61" s="6">
        <v>100.23</v>
      </c>
      <c r="F61" s="7"/>
      <c r="G61" s="46">
        <f t="shared" si="0"/>
        <v>0</v>
      </c>
    </row>
    <row r="62" spans="1:7" ht="30">
      <c r="A62" s="85" t="s">
        <v>417</v>
      </c>
      <c r="B62" s="5" t="s">
        <v>89</v>
      </c>
      <c r="C62" s="5" t="s">
        <v>90</v>
      </c>
      <c r="D62" s="4" t="s">
        <v>9</v>
      </c>
      <c r="E62" s="6">
        <v>351.62</v>
      </c>
      <c r="F62" s="7"/>
      <c r="G62" s="46">
        <f t="shared" si="0"/>
        <v>0</v>
      </c>
    </row>
    <row r="63" spans="1:7" ht="45">
      <c r="A63" s="85" t="s">
        <v>418</v>
      </c>
      <c r="B63" s="5" t="s">
        <v>89</v>
      </c>
      <c r="C63" s="5" t="s">
        <v>91</v>
      </c>
      <c r="D63" s="4" t="s">
        <v>9</v>
      </c>
      <c r="E63" s="6">
        <v>197.82</v>
      </c>
      <c r="F63" s="7"/>
      <c r="G63" s="46">
        <f t="shared" si="0"/>
        <v>0</v>
      </c>
    </row>
    <row r="64" spans="1:7" ht="45" customHeight="1">
      <c r="A64" s="85" t="s">
        <v>419</v>
      </c>
      <c r="B64" s="5" t="s">
        <v>92</v>
      </c>
      <c r="C64" s="5" t="s">
        <v>93</v>
      </c>
      <c r="D64" s="4" t="s">
        <v>9</v>
      </c>
      <c r="E64" s="6">
        <v>10.87</v>
      </c>
      <c r="F64" s="7"/>
      <c r="G64" s="44">
        <f t="shared" ref="G64:G111" si="2">E64*F64</f>
        <v>0</v>
      </c>
    </row>
    <row r="65" spans="1:7" ht="70.5" customHeight="1">
      <c r="A65" s="85" t="s">
        <v>420</v>
      </c>
      <c r="B65" s="5" t="s">
        <v>94</v>
      </c>
      <c r="C65" s="5" t="s">
        <v>95</v>
      </c>
      <c r="D65" s="4" t="s">
        <v>9</v>
      </c>
      <c r="E65" s="6">
        <v>351.62</v>
      </c>
      <c r="F65" s="7"/>
      <c r="G65" s="46">
        <f t="shared" si="2"/>
        <v>0</v>
      </c>
    </row>
    <row r="66" spans="1:7" ht="58.5" customHeight="1">
      <c r="A66" s="85" t="s">
        <v>421</v>
      </c>
      <c r="B66" s="5" t="s">
        <v>96</v>
      </c>
      <c r="C66" s="5" t="s">
        <v>97</v>
      </c>
      <c r="D66" s="4" t="s">
        <v>9</v>
      </c>
      <c r="E66" s="6">
        <v>10.87</v>
      </c>
      <c r="F66" s="7"/>
      <c r="G66" s="44">
        <f t="shared" si="2"/>
        <v>0</v>
      </c>
    </row>
    <row r="67" spans="1:7" ht="30">
      <c r="A67" s="85" t="s">
        <v>422</v>
      </c>
      <c r="B67" s="5" t="s">
        <v>77</v>
      </c>
      <c r="C67" s="5" t="s">
        <v>98</v>
      </c>
      <c r="D67" s="4" t="s">
        <v>9</v>
      </c>
      <c r="E67" s="6">
        <v>362.49</v>
      </c>
      <c r="F67" s="7"/>
      <c r="G67" s="46">
        <f t="shared" si="2"/>
        <v>0</v>
      </c>
    </row>
    <row r="68" spans="1:7" ht="30">
      <c r="A68" s="85" t="s">
        <v>423</v>
      </c>
      <c r="B68" s="5" t="s">
        <v>99</v>
      </c>
      <c r="C68" s="5" t="s">
        <v>51</v>
      </c>
      <c r="D68" s="4" t="s">
        <v>9</v>
      </c>
      <c r="E68" s="6">
        <v>362.49</v>
      </c>
      <c r="F68" s="7"/>
      <c r="G68" s="46">
        <f t="shared" si="2"/>
        <v>0</v>
      </c>
    </row>
    <row r="69" spans="1:7" ht="30">
      <c r="A69" s="85" t="s">
        <v>424</v>
      </c>
      <c r="B69" s="5" t="s">
        <v>100</v>
      </c>
      <c r="C69" s="5" t="s">
        <v>101</v>
      </c>
      <c r="D69" s="4" t="s">
        <v>9</v>
      </c>
      <c r="E69" s="6">
        <v>24.7</v>
      </c>
      <c r="F69" s="7"/>
      <c r="G69" s="44">
        <f t="shared" si="2"/>
        <v>0</v>
      </c>
    </row>
    <row r="70" spans="1:7" ht="60">
      <c r="A70" s="85" t="s">
        <v>425</v>
      </c>
      <c r="B70" s="5" t="s">
        <v>102</v>
      </c>
      <c r="C70" s="5" t="s">
        <v>103</v>
      </c>
      <c r="D70" s="4" t="s">
        <v>9</v>
      </c>
      <c r="E70" s="6">
        <v>24.7</v>
      </c>
      <c r="F70" s="7"/>
      <c r="G70" s="44">
        <f t="shared" si="2"/>
        <v>0</v>
      </c>
    </row>
    <row r="71" spans="1:7" ht="28.5" customHeight="1">
      <c r="A71" s="85" t="s">
        <v>426</v>
      </c>
      <c r="B71" s="5" t="s">
        <v>104</v>
      </c>
      <c r="C71" s="5" t="s">
        <v>105</v>
      </c>
      <c r="D71" s="4" t="s">
        <v>25</v>
      </c>
      <c r="E71" s="6">
        <v>2</v>
      </c>
      <c r="F71" s="7"/>
      <c r="G71" s="44">
        <f t="shared" si="2"/>
        <v>0</v>
      </c>
    </row>
    <row r="72" spans="1:7" ht="33.75" customHeight="1">
      <c r="A72" s="85" t="s">
        <v>693</v>
      </c>
      <c r="B72" s="70" t="s">
        <v>38</v>
      </c>
      <c r="C72" s="70" t="s">
        <v>590</v>
      </c>
      <c r="D72" s="71" t="s">
        <v>25</v>
      </c>
      <c r="E72" s="6">
        <v>1</v>
      </c>
      <c r="F72" s="7"/>
      <c r="G72" s="44">
        <f t="shared" si="2"/>
        <v>0</v>
      </c>
    </row>
    <row r="73" spans="1:7" ht="20.25" customHeight="1">
      <c r="A73" s="61" t="s">
        <v>356</v>
      </c>
      <c r="B73" s="173" t="s">
        <v>106</v>
      </c>
      <c r="C73" s="173"/>
      <c r="D73" s="61"/>
      <c r="E73" s="62"/>
      <c r="F73" s="63"/>
      <c r="G73" s="66">
        <f>SUM(G75:G89)</f>
        <v>0</v>
      </c>
    </row>
    <row r="74" spans="1:7" ht="24" customHeight="1">
      <c r="A74" s="71" t="s">
        <v>399</v>
      </c>
      <c r="B74" s="70" t="s">
        <v>38</v>
      </c>
      <c r="C74" s="185" t="s">
        <v>858</v>
      </c>
      <c r="D74" s="71" t="s">
        <v>25</v>
      </c>
      <c r="E74" s="6">
        <v>15</v>
      </c>
      <c r="F74" s="7"/>
      <c r="G74" s="44">
        <f t="shared" si="2"/>
        <v>0</v>
      </c>
    </row>
    <row r="75" spans="1:7" ht="45">
      <c r="A75" s="71" t="s">
        <v>400</v>
      </c>
      <c r="B75" s="5" t="s">
        <v>107</v>
      </c>
      <c r="C75" s="70" t="s">
        <v>669</v>
      </c>
      <c r="D75" s="71" t="s">
        <v>25</v>
      </c>
      <c r="E75" s="6">
        <v>1</v>
      </c>
      <c r="F75" s="7"/>
      <c r="G75" s="44">
        <f t="shared" si="2"/>
        <v>0</v>
      </c>
    </row>
    <row r="76" spans="1:7" ht="45">
      <c r="A76" s="71" t="s">
        <v>401</v>
      </c>
      <c r="B76" s="71" t="s">
        <v>38</v>
      </c>
      <c r="C76" s="70" t="s">
        <v>670</v>
      </c>
      <c r="D76" s="71" t="s">
        <v>25</v>
      </c>
      <c r="E76" s="6">
        <v>1</v>
      </c>
      <c r="F76" s="7"/>
      <c r="G76" s="44">
        <f t="shared" si="2"/>
        <v>0</v>
      </c>
    </row>
    <row r="77" spans="1:7" ht="45">
      <c r="A77" s="71" t="s">
        <v>402</v>
      </c>
      <c r="B77" s="71" t="s">
        <v>38</v>
      </c>
      <c r="C77" s="70" t="s">
        <v>671</v>
      </c>
      <c r="D77" s="71" t="s">
        <v>25</v>
      </c>
      <c r="E77" s="6">
        <v>1</v>
      </c>
      <c r="F77" s="7"/>
      <c r="G77" s="44">
        <f t="shared" si="2"/>
        <v>0</v>
      </c>
    </row>
    <row r="78" spans="1:7" ht="45">
      <c r="A78" s="71" t="s">
        <v>403</v>
      </c>
      <c r="B78" s="71" t="s">
        <v>38</v>
      </c>
      <c r="C78" s="70" t="s">
        <v>672</v>
      </c>
      <c r="D78" s="71" t="s">
        <v>25</v>
      </c>
      <c r="E78" s="6">
        <v>2</v>
      </c>
      <c r="F78" s="7"/>
      <c r="G78" s="44">
        <f t="shared" si="2"/>
        <v>0</v>
      </c>
    </row>
    <row r="79" spans="1:7" ht="45">
      <c r="A79" s="71" t="s">
        <v>404</v>
      </c>
      <c r="B79" s="71" t="s">
        <v>38</v>
      </c>
      <c r="C79" s="70" t="s">
        <v>673</v>
      </c>
      <c r="D79" s="71" t="s">
        <v>25</v>
      </c>
      <c r="E79" s="6">
        <v>1</v>
      </c>
      <c r="F79" s="7"/>
      <c r="G79" s="44">
        <f t="shared" si="2"/>
        <v>0</v>
      </c>
    </row>
    <row r="80" spans="1:7" ht="45">
      <c r="A80" s="71" t="s">
        <v>427</v>
      </c>
      <c r="B80" s="71" t="s">
        <v>38</v>
      </c>
      <c r="C80" s="70" t="s">
        <v>674</v>
      </c>
      <c r="D80" s="71" t="s">
        <v>25</v>
      </c>
      <c r="E80" s="6">
        <v>1</v>
      </c>
      <c r="F80" s="7"/>
      <c r="G80" s="44">
        <f t="shared" si="2"/>
        <v>0</v>
      </c>
    </row>
    <row r="81" spans="1:7" ht="45">
      <c r="A81" s="71" t="s">
        <v>642</v>
      </c>
      <c r="B81" s="71" t="s">
        <v>38</v>
      </c>
      <c r="C81" s="70" t="s">
        <v>675</v>
      </c>
      <c r="D81" s="71" t="s">
        <v>25</v>
      </c>
      <c r="E81" s="6">
        <v>2</v>
      </c>
      <c r="F81" s="7"/>
      <c r="G81" s="44">
        <f t="shared" si="2"/>
        <v>0</v>
      </c>
    </row>
    <row r="82" spans="1:7" ht="45">
      <c r="A82" s="71" t="s">
        <v>643</v>
      </c>
      <c r="B82" s="71" t="s">
        <v>38</v>
      </c>
      <c r="C82" s="70" t="s">
        <v>676</v>
      </c>
      <c r="D82" s="71" t="s">
        <v>25</v>
      </c>
      <c r="E82" s="6">
        <v>1</v>
      </c>
      <c r="F82" s="7"/>
      <c r="G82" s="44">
        <f t="shared" si="2"/>
        <v>0</v>
      </c>
    </row>
    <row r="83" spans="1:7" ht="45">
      <c r="A83" s="71" t="s">
        <v>644</v>
      </c>
      <c r="B83" s="71" t="s">
        <v>38</v>
      </c>
      <c r="C83" s="70" t="s">
        <v>677</v>
      </c>
      <c r="D83" s="4" t="s">
        <v>9</v>
      </c>
      <c r="E83" s="6">
        <f>3.78+3.78+1.53+1.62+6.125+1.575</f>
        <v>18.41</v>
      </c>
      <c r="F83" s="7"/>
      <c r="G83" s="44">
        <f t="shared" si="2"/>
        <v>0</v>
      </c>
    </row>
    <row r="84" spans="1:7" ht="30">
      <c r="A84" s="71" t="s">
        <v>645</v>
      </c>
      <c r="B84" s="71" t="s">
        <v>38</v>
      </c>
      <c r="C84" s="70" t="s">
        <v>668</v>
      </c>
      <c r="D84" s="71" t="s">
        <v>25</v>
      </c>
      <c r="E84" s="6">
        <v>9</v>
      </c>
      <c r="F84" s="7"/>
      <c r="G84" s="44">
        <f t="shared" si="2"/>
        <v>0</v>
      </c>
    </row>
    <row r="85" spans="1:7" ht="60">
      <c r="A85" s="71" t="s">
        <v>646</v>
      </c>
      <c r="B85" s="5" t="s">
        <v>108</v>
      </c>
      <c r="C85" s="70" t="s">
        <v>685</v>
      </c>
      <c r="D85" s="71" t="s">
        <v>9</v>
      </c>
      <c r="E85" s="6">
        <f>1.25*2.7+1.5*2.75+1.9*2.8</f>
        <v>12.82</v>
      </c>
      <c r="F85" s="7"/>
      <c r="G85" s="44">
        <f t="shared" si="2"/>
        <v>0</v>
      </c>
    </row>
    <row r="86" spans="1:7" ht="75">
      <c r="A86" s="71" t="s">
        <v>678</v>
      </c>
      <c r="B86" s="71" t="s">
        <v>38</v>
      </c>
      <c r="C86" s="70" t="s">
        <v>686</v>
      </c>
      <c r="D86" s="71" t="s">
        <v>25</v>
      </c>
      <c r="E86" s="6">
        <v>1</v>
      </c>
      <c r="F86" s="7"/>
      <c r="G86" s="44">
        <f t="shared" si="2"/>
        <v>0</v>
      </c>
    </row>
    <row r="87" spans="1:7" ht="60">
      <c r="A87" s="71" t="s">
        <v>679</v>
      </c>
      <c r="B87" s="5" t="s">
        <v>109</v>
      </c>
      <c r="C87" s="70" t="s">
        <v>687</v>
      </c>
      <c r="D87" s="4" t="s">
        <v>9</v>
      </c>
      <c r="E87" s="6">
        <v>2.2799999999999998</v>
      </c>
      <c r="F87" s="7"/>
      <c r="G87" s="44">
        <f t="shared" si="2"/>
        <v>0</v>
      </c>
    </row>
    <row r="88" spans="1:7" ht="30">
      <c r="A88" s="71" t="s">
        <v>680</v>
      </c>
      <c r="B88" s="5" t="s">
        <v>19</v>
      </c>
      <c r="C88" s="5" t="s">
        <v>110</v>
      </c>
      <c r="D88" s="4" t="s">
        <v>18</v>
      </c>
      <c r="E88" s="6">
        <f>4.26/0.3</f>
        <v>14.2</v>
      </c>
      <c r="F88" s="7"/>
      <c r="G88" s="44">
        <f t="shared" si="2"/>
        <v>0</v>
      </c>
    </row>
    <row r="89" spans="1:7" ht="30">
      <c r="A89" s="71" t="s">
        <v>681</v>
      </c>
      <c r="B89" s="5" t="s">
        <v>19</v>
      </c>
      <c r="C89" s="84" t="s">
        <v>769</v>
      </c>
      <c r="D89" s="4" t="s">
        <v>18</v>
      </c>
      <c r="E89" s="6">
        <f>4.26/0.3</f>
        <v>14.2</v>
      </c>
      <c r="F89" s="7"/>
      <c r="G89" s="44">
        <f t="shared" si="2"/>
        <v>0</v>
      </c>
    </row>
    <row r="90" spans="1:7" ht="15.75" customHeight="1">
      <c r="A90" s="178" t="s">
        <v>551</v>
      </c>
      <c r="B90" s="179"/>
      <c r="C90" s="179"/>
      <c r="D90" s="179"/>
      <c r="E90" s="179"/>
      <c r="F90" s="180"/>
      <c r="G90" s="68">
        <f>SUM(G73,G46,G32,G25,G7,G5)</f>
        <v>0</v>
      </c>
    </row>
    <row r="91" spans="1:7" ht="20.25" customHeight="1">
      <c r="A91" s="174" t="s">
        <v>567</v>
      </c>
      <c r="B91" s="175"/>
      <c r="C91" s="175"/>
      <c r="D91" s="175"/>
      <c r="E91" s="175"/>
      <c r="F91" s="76"/>
      <c r="G91" s="77"/>
    </row>
    <row r="92" spans="1:7">
      <c r="A92" s="8" t="s">
        <v>350</v>
      </c>
      <c r="B92" s="177" t="s">
        <v>111</v>
      </c>
      <c r="C92" s="177"/>
      <c r="D92" s="8"/>
      <c r="E92" s="9"/>
      <c r="F92" s="10"/>
      <c r="G92" s="45">
        <f>SUM(G93)</f>
        <v>0</v>
      </c>
    </row>
    <row r="93" spans="1:7" ht="60">
      <c r="A93" s="4" t="s">
        <v>139</v>
      </c>
      <c r="B93" s="5" t="s">
        <v>112</v>
      </c>
      <c r="C93" s="20" t="s">
        <v>113</v>
      </c>
      <c r="D93" s="4" t="s">
        <v>18</v>
      </c>
      <c r="E93" s="6">
        <v>273</v>
      </c>
      <c r="F93" s="7"/>
      <c r="G93" s="44">
        <f t="shared" si="2"/>
        <v>0</v>
      </c>
    </row>
    <row r="94" spans="1:7" ht="21" customHeight="1">
      <c r="A94" s="178" t="s">
        <v>566</v>
      </c>
      <c r="B94" s="179"/>
      <c r="C94" s="179"/>
      <c r="D94" s="179"/>
      <c r="E94" s="179"/>
      <c r="F94" s="180"/>
      <c r="G94" s="68">
        <f>SUM(G92)</f>
        <v>0</v>
      </c>
    </row>
    <row r="95" spans="1:7" ht="21" customHeight="1">
      <c r="A95" s="174" t="s">
        <v>357</v>
      </c>
      <c r="B95" s="175"/>
      <c r="C95" s="175"/>
      <c r="D95" s="175"/>
      <c r="E95" s="175"/>
      <c r="F95" s="76"/>
      <c r="G95" s="77"/>
    </row>
    <row r="96" spans="1:7" ht="20.25" customHeight="1">
      <c r="A96" s="61" t="s">
        <v>350</v>
      </c>
      <c r="B96" s="173" t="s">
        <v>114</v>
      </c>
      <c r="C96" s="173"/>
      <c r="D96" s="61"/>
      <c r="E96" s="62"/>
      <c r="F96" s="63"/>
      <c r="G96" s="66">
        <f>SUM(G97:G105)</f>
        <v>0</v>
      </c>
    </row>
    <row r="97" spans="1:7" ht="30">
      <c r="A97" s="4" t="s">
        <v>139</v>
      </c>
      <c r="B97" s="5" t="s">
        <v>115</v>
      </c>
      <c r="C97" s="5" t="s">
        <v>116</v>
      </c>
      <c r="D97" s="4" t="s">
        <v>18</v>
      </c>
      <c r="E97" s="6">
        <v>95</v>
      </c>
      <c r="F97" s="7"/>
      <c r="G97" s="44">
        <f t="shared" si="2"/>
        <v>0</v>
      </c>
    </row>
    <row r="98" spans="1:7" ht="30">
      <c r="A98" s="4" t="s">
        <v>180</v>
      </c>
      <c r="B98" s="5" t="s">
        <v>117</v>
      </c>
      <c r="C98" s="5" t="s">
        <v>118</v>
      </c>
      <c r="D98" s="4" t="s">
        <v>18</v>
      </c>
      <c r="E98" s="6">
        <v>24</v>
      </c>
      <c r="F98" s="7"/>
      <c r="G98" s="44">
        <f t="shared" si="2"/>
        <v>0</v>
      </c>
    </row>
    <row r="99" spans="1:7" ht="30">
      <c r="A99" s="4" t="s">
        <v>533</v>
      </c>
      <c r="B99" s="5" t="s">
        <v>119</v>
      </c>
      <c r="C99" s="5" t="s">
        <v>120</v>
      </c>
      <c r="D99" s="4" t="s">
        <v>18</v>
      </c>
      <c r="E99" s="6">
        <v>95</v>
      </c>
      <c r="F99" s="7"/>
      <c r="G99" s="44">
        <f t="shared" si="2"/>
        <v>0</v>
      </c>
    </row>
    <row r="100" spans="1:7" ht="41.25" customHeight="1">
      <c r="A100" s="4" t="s">
        <v>534</v>
      </c>
      <c r="B100" s="5" t="s">
        <v>121</v>
      </c>
      <c r="C100" s="5" t="s">
        <v>122</v>
      </c>
      <c r="D100" s="4" t="s">
        <v>25</v>
      </c>
      <c r="E100" s="6">
        <v>10</v>
      </c>
      <c r="F100" s="7"/>
      <c r="G100" s="44">
        <f t="shared" si="2"/>
        <v>0</v>
      </c>
    </row>
    <row r="101" spans="1:7" ht="30">
      <c r="A101" s="4" t="s">
        <v>535</v>
      </c>
      <c r="B101" s="5" t="s">
        <v>123</v>
      </c>
      <c r="C101" s="70" t="s">
        <v>591</v>
      </c>
      <c r="D101" s="4" t="s">
        <v>25</v>
      </c>
      <c r="E101" s="6">
        <v>2</v>
      </c>
      <c r="F101" s="7"/>
      <c r="G101" s="44">
        <f t="shared" si="2"/>
        <v>0</v>
      </c>
    </row>
    <row r="102" spans="1:7" ht="30">
      <c r="A102" s="4" t="s">
        <v>536</v>
      </c>
      <c r="B102" s="5" t="s">
        <v>124</v>
      </c>
      <c r="C102" s="5" t="s">
        <v>125</v>
      </c>
      <c r="D102" s="4" t="s">
        <v>25</v>
      </c>
      <c r="E102" s="6">
        <v>4</v>
      </c>
      <c r="F102" s="7"/>
      <c r="G102" s="44">
        <f t="shared" si="2"/>
        <v>0</v>
      </c>
    </row>
    <row r="103" spans="1:7" ht="30">
      <c r="A103" s="4" t="s">
        <v>537</v>
      </c>
      <c r="B103" s="5" t="s">
        <v>126</v>
      </c>
      <c r="C103" s="5" t="s">
        <v>127</v>
      </c>
      <c r="D103" s="4" t="s">
        <v>25</v>
      </c>
      <c r="E103" s="6">
        <v>4</v>
      </c>
      <c r="F103" s="7"/>
      <c r="G103" s="44">
        <f t="shared" si="2"/>
        <v>0</v>
      </c>
    </row>
    <row r="104" spans="1:7" ht="45">
      <c r="A104" s="4" t="s">
        <v>538</v>
      </c>
      <c r="B104" s="5" t="s">
        <v>128</v>
      </c>
      <c r="C104" s="5" t="s">
        <v>129</v>
      </c>
      <c r="D104" s="4" t="s">
        <v>18</v>
      </c>
      <c r="E104" s="6">
        <v>24</v>
      </c>
      <c r="F104" s="7"/>
      <c r="G104" s="44">
        <f t="shared" si="2"/>
        <v>0</v>
      </c>
    </row>
    <row r="105" spans="1:7" ht="30">
      <c r="A105" s="93" t="s">
        <v>787</v>
      </c>
      <c r="B105" s="96" t="s">
        <v>38</v>
      </c>
      <c r="C105" s="96" t="s">
        <v>788</v>
      </c>
      <c r="D105" s="98" t="s">
        <v>21</v>
      </c>
      <c r="E105" s="6">
        <v>1</v>
      </c>
      <c r="F105" s="7"/>
      <c r="G105" s="44">
        <f t="shared" si="2"/>
        <v>0</v>
      </c>
    </row>
    <row r="106" spans="1:7" ht="20.25" customHeight="1">
      <c r="A106" s="61" t="s">
        <v>351</v>
      </c>
      <c r="B106" s="173" t="s">
        <v>130</v>
      </c>
      <c r="C106" s="173"/>
      <c r="D106" s="61"/>
      <c r="E106" s="62"/>
      <c r="F106" s="63"/>
      <c r="G106" s="66">
        <f>SUM(G107:G111)</f>
        <v>0</v>
      </c>
    </row>
    <row r="107" spans="1:7" ht="45">
      <c r="A107" s="4" t="s">
        <v>199</v>
      </c>
      <c r="B107" s="5" t="s">
        <v>131</v>
      </c>
      <c r="C107" s="70" t="s">
        <v>592</v>
      </c>
      <c r="D107" s="4" t="s">
        <v>21</v>
      </c>
      <c r="E107" s="6">
        <v>1</v>
      </c>
      <c r="F107" s="7"/>
      <c r="G107" s="44">
        <f t="shared" si="2"/>
        <v>0</v>
      </c>
    </row>
    <row r="108" spans="1:7" ht="45">
      <c r="A108" s="4" t="s">
        <v>208</v>
      </c>
      <c r="B108" s="5" t="s">
        <v>131</v>
      </c>
      <c r="C108" s="70" t="s">
        <v>593</v>
      </c>
      <c r="D108" s="4" t="s">
        <v>21</v>
      </c>
      <c r="E108" s="6">
        <v>1</v>
      </c>
      <c r="F108" s="7"/>
      <c r="G108" s="44">
        <f t="shared" si="2"/>
        <v>0</v>
      </c>
    </row>
    <row r="109" spans="1:7" ht="60">
      <c r="A109" s="4" t="s">
        <v>223</v>
      </c>
      <c r="B109" s="5" t="s">
        <v>348</v>
      </c>
      <c r="C109" s="70" t="s">
        <v>594</v>
      </c>
      <c r="D109" s="30" t="s">
        <v>18</v>
      </c>
      <c r="E109" s="6">
        <v>15</v>
      </c>
      <c r="F109" s="31"/>
      <c r="G109" s="44">
        <f t="shared" si="2"/>
        <v>0</v>
      </c>
    </row>
    <row r="110" spans="1:7" ht="45">
      <c r="A110" s="4" t="s">
        <v>229</v>
      </c>
      <c r="B110" s="5" t="s">
        <v>294</v>
      </c>
      <c r="C110" s="5" t="s">
        <v>349</v>
      </c>
      <c r="D110" s="30" t="s">
        <v>25</v>
      </c>
      <c r="E110" s="6">
        <v>2</v>
      </c>
      <c r="F110" s="31"/>
      <c r="G110" s="44">
        <f t="shared" si="2"/>
        <v>0</v>
      </c>
    </row>
    <row r="111" spans="1:7" ht="19.5" customHeight="1">
      <c r="A111" s="4" t="s">
        <v>231</v>
      </c>
      <c r="B111" s="5" t="s">
        <v>308</v>
      </c>
      <c r="C111" s="5" t="s">
        <v>309</v>
      </c>
      <c r="D111" s="30" t="s">
        <v>310</v>
      </c>
      <c r="E111" s="6">
        <v>1</v>
      </c>
      <c r="F111" s="31"/>
      <c r="G111" s="44">
        <f t="shared" si="2"/>
        <v>0</v>
      </c>
    </row>
    <row r="112" spans="1:7" ht="21" customHeight="1">
      <c r="A112" s="61" t="s">
        <v>352</v>
      </c>
      <c r="B112" s="173" t="s">
        <v>132</v>
      </c>
      <c r="C112" s="173"/>
      <c r="D112" s="61"/>
      <c r="E112" s="62"/>
      <c r="F112" s="63"/>
      <c r="G112" s="66">
        <f>SUM(G113:G138)</f>
        <v>0</v>
      </c>
    </row>
    <row r="113" spans="1:15" ht="30">
      <c r="A113" s="15" t="s">
        <v>270</v>
      </c>
      <c r="B113" s="5" t="s">
        <v>131</v>
      </c>
      <c r="C113" s="5" t="s">
        <v>133</v>
      </c>
      <c r="D113" s="4" t="s">
        <v>21</v>
      </c>
      <c r="E113" s="6">
        <v>48</v>
      </c>
      <c r="F113" s="7"/>
      <c r="G113" s="31">
        <f t="shared" ref="G113:G138" si="3">E113*F113</f>
        <v>0</v>
      </c>
    </row>
    <row r="114" spans="1:15" ht="21.75" customHeight="1">
      <c r="A114" s="15" t="s">
        <v>273</v>
      </c>
      <c r="B114" s="16" t="s">
        <v>13</v>
      </c>
      <c r="C114" s="16" t="s">
        <v>595</v>
      </c>
      <c r="D114" s="15" t="s">
        <v>25</v>
      </c>
      <c r="E114" s="17">
        <v>6</v>
      </c>
      <c r="F114" s="18"/>
      <c r="G114" s="31">
        <f t="shared" si="3"/>
        <v>0</v>
      </c>
      <c r="H114" s="21"/>
      <c r="I114" s="22"/>
      <c r="J114" s="22"/>
      <c r="K114" s="23"/>
      <c r="L114" s="24"/>
      <c r="M114" s="24"/>
      <c r="N114" s="25"/>
      <c r="O114" s="25"/>
    </row>
    <row r="115" spans="1:15" ht="60">
      <c r="A115" s="15" t="s">
        <v>274</v>
      </c>
      <c r="B115" s="5" t="s">
        <v>301</v>
      </c>
      <c r="C115" s="5" t="s">
        <v>314</v>
      </c>
      <c r="D115" s="30" t="s">
        <v>18</v>
      </c>
      <c r="E115" s="17">
        <v>350</v>
      </c>
      <c r="F115" s="31"/>
      <c r="G115" s="31">
        <f t="shared" si="3"/>
        <v>0</v>
      </c>
    </row>
    <row r="116" spans="1:15" ht="45">
      <c r="A116" s="15" t="s">
        <v>359</v>
      </c>
      <c r="B116" s="5" t="s">
        <v>315</v>
      </c>
      <c r="C116" s="5" t="s">
        <v>316</v>
      </c>
      <c r="D116" s="30" t="s">
        <v>18</v>
      </c>
      <c r="E116" s="17">
        <v>50</v>
      </c>
      <c r="F116" s="31"/>
      <c r="G116" s="31">
        <f t="shared" si="3"/>
        <v>0</v>
      </c>
    </row>
    <row r="117" spans="1:15" ht="60">
      <c r="A117" s="15" t="s">
        <v>360</v>
      </c>
      <c r="B117" s="5" t="s">
        <v>301</v>
      </c>
      <c r="C117" s="5" t="s">
        <v>317</v>
      </c>
      <c r="D117" s="30" t="s">
        <v>18</v>
      </c>
      <c r="E117" s="17">
        <v>180</v>
      </c>
      <c r="F117" s="31"/>
      <c r="G117" s="31">
        <f t="shared" si="3"/>
        <v>0</v>
      </c>
    </row>
    <row r="118" spans="1:15" ht="45">
      <c r="A118" s="15" t="s">
        <v>361</v>
      </c>
      <c r="B118" s="5" t="s">
        <v>315</v>
      </c>
      <c r="C118" s="5" t="s">
        <v>318</v>
      </c>
      <c r="D118" s="30" t="s">
        <v>18</v>
      </c>
      <c r="E118" s="17">
        <v>20</v>
      </c>
      <c r="F118" s="31"/>
      <c r="G118" s="31">
        <f t="shared" si="3"/>
        <v>0</v>
      </c>
    </row>
    <row r="119" spans="1:15" ht="45">
      <c r="A119" s="15" t="s">
        <v>362</v>
      </c>
      <c r="B119" s="5" t="s">
        <v>319</v>
      </c>
      <c r="C119" s="5" t="s">
        <v>320</v>
      </c>
      <c r="D119" s="30" t="s">
        <v>25</v>
      </c>
      <c r="E119" s="17">
        <v>15</v>
      </c>
      <c r="F119" s="31"/>
      <c r="G119" s="31">
        <f t="shared" si="3"/>
        <v>0</v>
      </c>
    </row>
    <row r="120" spans="1:15" ht="30">
      <c r="A120" s="15" t="s">
        <v>363</v>
      </c>
      <c r="B120" s="5" t="s">
        <v>321</v>
      </c>
      <c r="C120" s="5" t="s">
        <v>322</v>
      </c>
      <c r="D120" s="30" t="s">
        <v>25</v>
      </c>
      <c r="E120" s="17">
        <v>15</v>
      </c>
      <c r="F120" s="31"/>
      <c r="G120" s="31">
        <f t="shared" si="3"/>
        <v>0</v>
      </c>
    </row>
    <row r="121" spans="1:15" ht="60">
      <c r="A121" s="15" t="s">
        <v>364</v>
      </c>
      <c r="B121" s="5" t="s">
        <v>323</v>
      </c>
      <c r="C121" s="5" t="s">
        <v>324</v>
      </c>
      <c r="D121" s="30" t="s">
        <v>25</v>
      </c>
      <c r="E121" s="17">
        <v>1</v>
      </c>
      <c r="F121" s="31"/>
      <c r="G121" s="31">
        <f t="shared" si="3"/>
        <v>0</v>
      </c>
    </row>
    <row r="122" spans="1:15" ht="75">
      <c r="A122" s="15" t="s">
        <v>365</v>
      </c>
      <c r="B122" s="5" t="s">
        <v>325</v>
      </c>
      <c r="C122" s="5" t="s">
        <v>326</v>
      </c>
      <c r="D122" s="30" t="s">
        <v>25</v>
      </c>
      <c r="E122" s="17">
        <v>3</v>
      </c>
      <c r="F122" s="31"/>
      <c r="G122" s="31">
        <f t="shared" si="3"/>
        <v>0</v>
      </c>
    </row>
    <row r="123" spans="1:15" ht="60">
      <c r="A123" s="15" t="s">
        <v>366</v>
      </c>
      <c r="B123" s="5" t="s">
        <v>327</v>
      </c>
      <c r="C123" s="5" t="s">
        <v>328</v>
      </c>
      <c r="D123" s="30" t="s">
        <v>25</v>
      </c>
      <c r="E123" s="17">
        <v>10</v>
      </c>
      <c r="F123" s="31"/>
      <c r="G123" s="31">
        <f t="shared" si="3"/>
        <v>0</v>
      </c>
    </row>
    <row r="124" spans="1:15" ht="60">
      <c r="A124" s="15" t="s">
        <v>367</v>
      </c>
      <c r="B124" s="5" t="s">
        <v>327</v>
      </c>
      <c r="C124" s="5" t="s">
        <v>329</v>
      </c>
      <c r="D124" s="30" t="s">
        <v>25</v>
      </c>
      <c r="E124" s="17">
        <v>1</v>
      </c>
      <c r="F124" s="31"/>
      <c r="G124" s="31">
        <f t="shared" si="3"/>
        <v>0</v>
      </c>
    </row>
    <row r="125" spans="1:15" ht="30">
      <c r="A125" s="15" t="s">
        <v>368</v>
      </c>
      <c r="B125" s="5" t="s">
        <v>330</v>
      </c>
      <c r="C125" s="5" t="s">
        <v>331</v>
      </c>
      <c r="D125" s="30" t="s">
        <v>25</v>
      </c>
      <c r="E125" s="17">
        <v>6</v>
      </c>
      <c r="F125" s="31"/>
      <c r="G125" s="31">
        <f t="shared" si="3"/>
        <v>0</v>
      </c>
    </row>
    <row r="126" spans="1:15" ht="60">
      <c r="A126" s="15" t="s">
        <v>369</v>
      </c>
      <c r="B126" s="5" t="s">
        <v>332</v>
      </c>
      <c r="C126" s="5" t="s">
        <v>333</v>
      </c>
      <c r="D126" s="30" t="s">
        <v>25</v>
      </c>
      <c r="E126" s="17">
        <v>4</v>
      </c>
      <c r="F126" s="31"/>
      <c r="G126" s="31">
        <f t="shared" si="3"/>
        <v>0</v>
      </c>
    </row>
    <row r="127" spans="1:15" ht="60">
      <c r="A127" s="15" t="s">
        <v>370</v>
      </c>
      <c r="B127" s="5" t="s">
        <v>332</v>
      </c>
      <c r="C127" s="5" t="s">
        <v>334</v>
      </c>
      <c r="D127" s="30" t="s">
        <v>25</v>
      </c>
      <c r="E127" s="17">
        <v>2</v>
      </c>
      <c r="F127" s="31"/>
      <c r="G127" s="31">
        <f t="shared" si="3"/>
        <v>0</v>
      </c>
    </row>
    <row r="128" spans="1:15" ht="45">
      <c r="A128" s="15" t="s">
        <v>371</v>
      </c>
      <c r="B128" s="5" t="s">
        <v>335</v>
      </c>
      <c r="C128" s="5" t="s">
        <v>336</v>
      </c>
      <c r="D128" s="30" t="s">
        <v>22</v>
      </c>
      <c r="E128" s="17">
        <v>67</v>
      </c>
      <c r="F128" s="31"/>
      <c r="G128" s="31">
        <f t="shared" si="3"/>
        <v>0</v>
      </c>
    </row>
    <row r="129" spans="1:7" ht="60">
      <c r="A129" s="15" t="s">
        <v>539</v>
      </c>
      <c r="B129" s="5" t="s">
        <v>337</v>
      </c>
      <c r="C129" s="70" t="s">
        <v>597</v>
      </c>
      <c r="D129" s="30" t="s">
        <v>25</v>
      </c>
      <c r="E129" s="17">
        <v>13</v>
      </c>
      <c r="F129" s="31"/>
      <c r="G129" s="31">
        <f t="shared" si="3"/>
        <v>0</v>
      </c>
    </row>
    <row r="130" spans="1:7" ht="45">
      <c r="A130" s="15" t="s">
        <v>540</v>
      </c>
      <c r="B130" s="5" t="s">
        <v>338</v>
      </c>
      <c r="C130" s="70" t="s">
        <v>598</v>
      </c>
      <c r="D130" s="30" t="s">
        <v>25</v>
      </c>
      <c r="E130" s="17">
        <v>4</v>
      </c>
      <c r="F130" s="31"/>
      <c r="G130" s="31">
        <f t="shared" si="3"/>
        <v>0</v>
      </c>
    </row>
    <row r="131" spans="1:7" ht="45">
      <c r="A131" s="15" t="s">
        <v>541</v>
      </c>
      <c r="B131" s="5" t="s">
        <v>339</v>
      </c>
      <c r="C131" s="70" t="s">
        <v>596</v>
      </c>
      <c r="D131" s="30" t="s">
        <v>22</v>
      </c>
      <c r="E131" s="17">
        <v>36</v>
      </c>
      <c r="F131" s="31"/>
      <c r="G131" s="31">
        <f t="shared" si="3"/>
        <v>0</v>
      </c>
    </row>
    <row r="132" spans="1:7" ht="75">
      <c r="A132" s="15" t="s">
        <v>542</v>
      </c>
      <c r="B132" s="5" t="s">
        <v>337</v>
      </c>
      <c r="C132" s="70" t="s">
        <v>599</v>
      </c>
      <c r="D132" s="30" t="s">
        <v>25</v>
      </c>
      <c r="E132" s="17">
        <v>2</v>
      </c>
      <c r="F132" s="31"/>
      <c r="G132" s="31">
        <f t="shared" si="3"/>
        <v>0</v>
      </c>
    </row>
    <row r="133" spans="1:7" ht="75">
      <c r="A133" s="15" t="s">
        <v>543</v>
      </c>
      <c r="B133" s="5" t="s">
        <v>337</v>
      </c>
      <c r="C133" s="70" t="s">
        <v>600</v>
      </c>
      <c r="D133" s="30" t="s">
        <v>25</v>
      </c>
      <c r="E133" s="17">
        <v>8</v>
      </c>
      <c r="F133" s="31"/>
      <c r="G133" s="31">
        <f t="shared" si="3"/>
        <v>0</v>
      </c>
    </row>
    <row r="134" spans="1:7" ht="75">
      <c r="A134" s="15" t="s">
        <v>544</v>
      </c>
      <c r="B134" s="5" t="s">
        <v>337</v>
      </c>
      <c r="C134" s="70" t="s">
        <v>601</v>
      </c>
      <c r="D134" s="30" t="s">
        <v>25</v>
      </c>
      <c r="E134" s="17">
        <v>6</v>
      </c>
      <c r="F134" s="31"/>
      <c r="G134" s="31">
        <f t="shared" si="3"/>
        <v>0</v>
      </c>
    </row>
    <row r="135" spans="1:7" ht="105">
      <c r="A135" s="15" t="s">
        <v>545</v>
      </c>
      <c r="B135" s="5" t="s">
        <v>337</v>
      </c>
      <c r="C135" s="70" t="s">
        <v>602</v>
      </c>
      <c r="D135" s="30" t="s">
        <v>25</v>
      </c>
      <c r="E135" s="17">
        <v>2</v>
      </c>
      <c r="F135" s="31"/>
      <c r="G135" s="31">
        <f t="shared" si="3"/>
        <v>0</v>
      </c>
    </row>
    <row r="136" spans="1:7" ht="30">
      <c r="A136" s="15" t="s">
        <v>546</v>
      </c>
      <c r="B136" s="5" t="s">
        <v>340</v>
      </c>
      <c r="C136" s="5" t="s">
        <v>341</v>
      </c>
      <c r="D136" s="30" t="s">
        <v>342</v>
      </c>
      <c r="E136" s="17">
        <v>1</v>
      </c>
      <c r="F136" s="31"/>
      <c r="G136" s="31">
        <f t="shared" si="3"/>
        <v>0</v>
      </c>
    </row>
    <row r="137" spans="1:7" ht="30">
      <c r="A137" s="15" t="s">
        <v>547</v>
      </c>
      <c r="B137" s="5" t="s">
        <v>343</v>
      </c>
      <c r="C137" s="5" t="s">
        <v>344</v>
      </c>
      <c r="D137" s="30" t="s">
        <v>342</v>
      </c>
      <c r="E137" s="17">
        <v>70</v>
      </c>
      <c r="F137" s="31"/>
      <c r="G137" s="31">
        <f t="shared" si="3"/>
        <v>0</v>
      </c>
    </row>
    <row r="138" spans="1:7" ht="30">
      <c r="A138" s="15" t="s">
        <v>548</v>
      </c>
      <c r="B138" s="5" t="s">
        <v>345</v>
      </c>
      <c r="C138" s="5" t="s">
        <v>346</v>
      </c>
      <c r="D138" s="30" t="s">
        <v>347</v>
      </c>
      <c r="E138" s="17">
        <v>5</v>
      </c>
      <c r="F138" s="31"/>
      <c r="G138" s="31">
        <f t="shared" si="3"/>
        <v>0</v>
      </c>
    </row>
    <row r="139" spans="1:7" ht="18.75" customHeight="1">
      <c r="A139" s="182" t="s">
        <v>568</v>
      </c>
      <c r="B139" s="182"/>
      <c r="C139" s="182"/>
      <c r="D139" s="182"/>
      <c r="E139" s="182"/>
      <c r="F139" s="182"/>
      <c r="G139" s="66">
        <f>SUM(G112,G106,G96)</f>
        <v>0</v>
      </c>
    </row>
    <row r="140" spans="1:7">
      <c r="A140" s="181"/>
      <c r="B140" s="181"/>
      <c r="C140" s="181"/>
      <c r="D140" s="176" t="s">
        <v>134</v>
      </c>
      <c r="E140" s="176"/>
      <c r="F140" s="176"/>
      <c r="G140" s="69">
        <f>SUM(G139,G94,G90)</f>
        <v>0</v>
      </c>
    </row>
    <row r="141" spans="1:7">
      <c r="A141" s="181"/>
      <c r="B141" s="181"/>
      <c r="C141" s="181"/>
      <c r="D141" s="176" t="s">
        <v>135</v>
      </c>
      <c r="E141" s="176"/>
      <c r="F141" s="176"/>
      <c r="G141" s="69">
        <f>G140*23%</f>
        <v>0</v>
      </c>
    </row>
    <row r="142" spans="1:7">
      <c r="A142" s="181"/>
      <c r="B142" s="181"/>
      <c r="C142" s="181"/>
      <c r="D142" s="176" t="s">
        <v>136</v>
      </c>
      <c r="E142" s="176"/>
      <c r="F142" s="176"/>
      <c r="G142" s="69">
        <f>G141+G140</f>
        <v>0</v>
      </c>
    </row>
    <row r="144" spans="1:7">
      <c r="E144" s="160" t="s">
        <v>816</v>
      </c>
      <c r="F144" s="160"/>
    </row>
    <row r="145" spans="5:6" ht="27.75" customHeight="1">
      <c r="E145" s="161" t="s">
        <v>817</v>
      </c>
      <c r="F145" s="161"/>
    </row>
  </sheetData>
  <mergeCells count="20">
    <mergeCell ref="E145:F145"/>
    <mergeCell ref="D141:F141"/>
    <mergeCell ref="D142:F142"/>
    <mergeCell ref="A4:E4"/>
    <mergeCell ref="B73:C73"/>
    <mergeCell ref="B92:C92"/>
    <mergeCell ref="A90:F90"/>
    <mergeCell ref="D140:F140"/>
    <mergeCell ref="B25:C25"/>
    <mergeCell ref="B32:C32"/>
    <mergeCell ref="B46:C46"/>
    <mergeCell ref="A91:E91"/>
    <mergeCell ref="A140:C142"/>
    <mergeCell ref="A94:F94"/>
    <mergeCell ref="A139:F139"/>
    <mergeCell ref="B96:C96"/>
    <mergeCell ref="B106:C106"/>
    <mergeCell ref="B112:C112"/>
    <mergeCell ref="A95:E95"/>
    <mergeCell ref="E144:F144"/>
  </mergeCells>
  <printOptions horizontalCentered="1"/>
  <pageMargins left="0.47244094488188981" right="0.27559055118110237" top="0.74803149606299213" bottom="0.39370078740157483" header="0.15748031496062992" footer="0.15748031496062992"/>
  <pageSetup paperSize="9" orientation="landscape" r:id="rId1"/>
  <headerFooter>
    <oddHeader>&amp;LNr Sprawy: BZPiFZ.27.22.2017&amp;CKosztorys Ofertowy
Termomodernizacja&amp;RZał. nr 8 do SIWZ</oddHeader>
    <oddFooter>&amp;L&amp;D&amp;R&amp;P/&amp;N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przebudowa</vt:lpstr>
      <vt:lpstr>termomodernizacja</vt:lpstr>
      <vt:lpstr>'Opis - str 1'!_ftn1</vt:lpstr>
      <vt:lpstr>'Opis - str 1'!_ftnref1</vt:lpstr>
      <vt:lpstr>'Opis - str 1'!Obszar_wydruku</vt:lpstr>
      <vt:lpstr>przebudowa!Obszar_wydruku</vt:lpstr>
      <vt:lpstr>termomodernizacja!Obszar_wydruku</vt:lpstr>
      <vt:lpstr>przebudowa!Tytuły_wydruku</vt:lpstr>
      <vt:lpstr>termomodernizacja!Tytuły_wydruku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2017-11-13T09:25:41Z</cp:lastPrinted>
  <dcterms:created xsi:type="dcterms:W3CDTF">2017-10-29T18:37:18Z</dcterms:created>
  <dcterms:modified xsi:type="dcterms:W3CDTF">2017-12-04T06:21:11Z</dcterms:modified>
</cp:coreProperties>
</file>