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stanczak\Documents\1_RRI\2_BUDOWY REALIZOWANE\3_blok_socjalny_usterki\1_Przetarg-remont dachu\2018_dach\"/>
    </mc:Choice>
  </mc:AlternateContent>
  <bookViews>
    <workbookView xWindow="0" yWindow="0" windowWidth="24000" windowHeight="9345"/>
  </bookViews>
  <sheets>
    <sheet name="kosztorys" sheetId="4" r:id="rId1"/>
  </sheets>
  <definedNames>
    <definedName name="_xlnm.Print_Area" localSheetId="0">kosztorys!$A$1:$H$188</definedName>
    <definedName name="_xlnm.Print_Titles" localSheetId="0">kosztorys!$14:$14</definedName>
  </definedNames>
  <calcPr calcId="152511"/>
</workbook>
</file>

<file path=xl/calcChain.xml><?xml version="1.0" encoding="utf-8"?>
<calcChain xmlns="http://schemas.openxmlformats.org/spreadsheetml/2006/main">
  <c r="H82" i="4" l="1"/>
  <c r="F162" i="4"/>
  <c r="H162" i="4" s="1"/>
  <c r="H160" i="4"/>
  <c r="H116" i="4"/>
  <c r="E141" i="4" l="1"/>
  <c r="E139" i="4"/>
  <c r="E136" i="4"/>
  <c r="E134" i="4"/>
  <c r="E125" i="4"/>
  <c r="E123" i="4"/>
  <c r="F142" i="4" l="1"/>
  <c r="H142" i="4" s="1"/>
  <c r="H51" i="4"/>
  <c r="H21" i="4"/>
  <c r="H74" i="4"/>
  <c r="H179" i="4"/>
  <c r="F177" i="4"/>
  <c r="H177" i="4" s="1"/>
  <c r="E173" i="4"/>
  <c r="F174" i="4" s="1"/>
  <c r="H174" i="4" s="1"/>
  <c r="E170" i="4"/>
  <c r="F171" i="4" s="1"/>
  <c r="H171" i="4" s="1"/>
  <c r="H168" i="4"/>
  <c r="H158" i="4"/>
  <c r="H99" i="4"/>
  <c r="E76" i="4"/>
  <c r="H64" i="4"/>
  <c r="F111" i="4" l="1"/>
  <c r="H111" i="4" s="1"/>
  <c r="E86" i="4"/>
  <c r="E80" i="4"/>
  <c r="F126" i="4"/>
  <c r="F129" i="4" s="1"/>
  <c r="H129" i="4" s="1"/>
  <c r="E25" i="4"/>
  <c r="E55" i="4" s="1"/>
  <c r="E60" i="4" s="1"/>
  <c r="E23" i="4"/>
  <c r="E53" i="4" s="1"/>
  <c r="E58" i="4" s="1"/>
  <c r="F81" i="4" l="1"/>
  <c r="H81" i="4" s="1"/>
  <c r="H78" i="4" s="1"/>
  <c r="E67" i="4" l="1"/>
  <c r="F68" i="4" s="1"/>
  <c r="H68" i="4" s="1"/>
  <c r="F77" i="4"/>
  <c r="H77" i="4" s="1"/>
  <c r="C70" i="4"/>
  <c r="E70" i="4" s="1"/>
  <c r="F71" i="4" s="1"/>
  <c r="H71" i="4" s="1"/>
  <c r="F18" i="4"/>
  <c r="H18" i="4" s="1"/>
  <c r="F165" i="4"/>
  <c r="H165" i="4" s="1"/>
  <c r="F153" i="4"/>
  <c r="F147" i="4"/>
  <c r="E149" i="4" s="1"/>
  <c r="F150" i="4" s="1"/>
  <c r="H150" i="4" s="1"/>
  <c r="F137" i="4"/>
  <c r="H137" i="4" s="1"/>
  <c r="F132" i="4"/>
  <c r="H132" i="4" s="1"/>
  <c r="H126" i="4"/>
  <c r="F119" i="4"/>
  <c r="F114" i="4"/>
  <c r="H114" i="4" s="1"/>
  <c r="F108" i="4"/>
  <c r="H108" i="4" s="1"/>
  <c r="F105" i="4"/>
  <c r="H105" i="4" s="1"/>
  <c r="F102" i="4"/>
  <c r="H102" i="4" s="1"/>
  <c r="F97" i="4"/>
  <c r="H97" i="4" s="1"/>
  <c r="F92" i="4"/>
  <c r="H92" i="4" s="1"/>
  <c r="F87" i="4"/>
  <c r="H87" i="4" s="1"/>
  <c r="F61" i="4"/>
  <c r="H61" i="4" s="1"/>
  <c r="F56" i="4"/>
  <c r="H56" i="4" s="1"/>
  <c r="F48" i="4"/>
  <c r="H48" i="4" s="1"/>
  <c r="F45" i="4"/>
  <c r="H45" i="4" s="1"/>
  <c r="F41" i="4"/>
  <c r="H41" i="4" s="1"/>
  <c r="F36" i="4"/>
  <c r="H36" i="4" s="1"/>
  <c r="F31" i="4"/>
  <c r="H31" i="4" s="1"/>
  <c r="F26" i="4"/>
  <c r="H26" i="4" s="1"/>
  <c r="H119" i="4" l="1"/>
  <c r="E120" i="4"/>
  <c r="F121" i="4" s="1"/>
  <c r="H121" i="4" s="1"/>
  <c r="H153" i="4"/>
  <c r="E154" i="4"/>
  <c r="F155" i="4" s="1"/>
  <c r="H155" i="4" s="1"/>
  <c r="H147" i="4"/>
  <c r="H15" i="4"/>
  <c r="H65" i="4"/>
  <c r="H181" i="4" l="1"/>
  <c r="H180" i="4" s="1"/>
  <c r="H182" i="4" s="1"/>
  <c r="H183" i="4" s="1"/>
  <c r="H184" i="4" s="1"/>
</calcChain>
</file>

<file path=xl/sharedStrings.xml><?xml version="1.0" encoding="utf-8"?>
<sst xmlns="http://schemas.openxmlformats.org/spreadsheetml/2006/main" count="341" uniqueCount="191">
  <si>
    <t>Lp.</t>
  </si>
  <si>
    <t>Podst</t>
  </si>
  <si>
    <t>Opis i wyliczenia</t>
  </si>
  <si>
    <t>j.m.</t>
  </si>
  <si>
    <t>m</t>
  </si>
  <si>
    <t>10.70+1.15+25.50+1.15+12.90+12.80+7.55+3.00+34.00+3.00+7.50+12.80</t>
  </si>
  <si>
    <t>RAZEM</t>
  </si>
  <si>
    <t>KNR 0-15 0519-02</t>
  </si>
  <si>
    <t>m2</t>
  </si>
  <si>
    <t>powierzchnia daszków nad portalami</t>
  </si>
  <si>
    <t>(4.20*2.90)*2+(3.10*2.50)*2+(4.20*2.80)</t>
  </si>
  <si>
    <t>KNR 0-15 0521-01</t>
  </si>
  <si>
    <t>mb</t>
  </si>
  <si>
    <t>19.40+(6.20+6.50)*2+((2.00+0.80+10.20+9.00)*2)*1.23</t>
  </si>
  <si>
    <t>((3.80*2)+(3.00*6))*1.23+(0.80*3)</t>
  </si>
  <si>
    <t>KNR 4-01 0535-08</t>
  </si>
  <si>
    <t>((1.68+0.51)*2*1.23*10+(0.65+0.51)*2*1.23*1)*0.35</t>
  </si>
  <si>
    <t>kosze zlewowe</t>
  </si>
  <si>
    <t>((8.20*2)*2)*1.23*0.60</t>
  </si>
  <si>
    <t>KNR 4-01 0535-07</t>
  </si>
  <si>
    <t>(10.70+1.15+25.50+1.15+12.90+12.80+7.55+3.00+34.00+3.00+7.50+12.80)*0.25</t>
  </si>
  <si>
    <t>pas nadrynnowy na daszkach nad portalami</t>
  </si>
  <si>
    <t>((4.20+2.90*2)+(3.10+2.50)*2+(4.20+2.80*2))*0.25</t>
  </si>
  <si>
    <t>KNR 0-15 0528-03</t>
  </si>
  <si>
    <t>Demontaż rynien dachowych z PCV półokrągłych o średnicy 12,5cm - do ponownego montażu - współczynnik do R=075</t>
  </si>
  <si>
    <t>daszki nad portalami</t>
  </si>
  <si>
    <t>(4.20+2.90*2)+(3.10+2.50)*2+(4.20+2.80*2)</t>
  </si>
  <si>
    <t>KNR-W 2-02 0522-02</t>
  </si>
  <si>
    <t>KNR 4-01 0430-05</t>
  </si>
  <si>
    <t>daszki nad portalami - j.w.</t>
  </si>
  <si>
    <t>KNR 0-15 0517-01</t>
  </si>
  <si>
    <t>kpl</t>
  </si>
  <si>
    <t>NNRNKB 6 0541-02</t>
  </si>
  <si>
    <t>((1.68+0.51)*2*1.23*10+(0.65+0.51)*2*1.23*1)*0.45</t>
  </si>
  <si>
    <t>KNR 2-02 0515-04</t>
  </si>
  <si>
    <t>((1.68+0.51)*2*1.23*10+(0.65+0.51)*2*1.23*1)</t>
  </si>
  <si>
    <t>obróbka przy ścianach (daszki nad portalami)</t>
  </si>
  <si>
    <t>(4.20*2)+(3.10+2.50)*2+4.20</t>
  </si>
  <si>
    <t>(((1.68+0.51)*2*10+(0.65+0.51)*2)*1.23)*0.50</t>
  </si>
  <si>
    <t>Wymiana kołnierzy uszczelniających z blachy powlekanej przy oknach połaciowych z zamontowaniem elementu mocującego ramę okna do konstrukcji dachu.</t>
  </si>
  <si>
    <t>szt</t>
  </si>
  <si>
    <t>Regulacja skrzydeł okien połaciowych</t>
  </si>
  <si>
    <t>NNRNKB 6 0541-01</t>
  </si>
  <si>
    <t>KNR 0-15 0529-03</t>
  </si>
  <si>
    <t>Rury spustowe z PCV o średnicy 10cm - na 1 szt portalu.</t>
  </si>
  <si>
    <t>daszki na portalach</t>
  </si>
  <si>
    <t>Rozbiórka obróbek blacharskich z blachy powlekanej nie nadającej się do użytku
obróbki kominów</t>
  </si>
  <si>
    <t>Rozbiórka obróbek blacharskich z blachy powlekanej nadającej się do użytku
pas nadrynnowy na dachu budynku</t>
  </si>
  <si>
    <t>Demontaż z gotowych elementów rynien dachowych półokrągłych o średnicy 15cm z blachy stalowej powlekanej,do ponownego montażu -współczynnik do R=0,75
dach budynku</t>
  </si>
  <si>
    <t>Obróbki blacharskie z blachy powlekanej o szerokości w rozwinięciu ponad 25cm
obróbki kominów z wyprofilowaniem "odboju"</t>
  </si>
  <si>
    <t>Założenie pasów usztywniających o szerokości 0,2m z blachy powlekanej (listwy dylatacyjne przy obróbkach blacharskich).
obróbki kominów - dach budynku</t>
  </si>
  <si>
    <t>Rynny dachowe z PCV półokrągłe o średnicy 12,5cm - rynny z odzysku.
daszki nad portalami</t>
  </si>
  <si>
    <t>Montaż z gotowych elementów rynien dachowych półokrągłych o średnicy 15cm z blachy stalowej powlekanej - rynny z odzysku.
dach budynku</t>
  </si>
  <si>
    <t>Układanie gąsiorów na dachu krytym blachodachówką o szerokości modułu fali do 18,33cm - gąsiory z odzysku.
dach budynku</t>
  </si>
  <si>
    <t>Ilość</t>
  </si>
  <si>
    <t>Rozebranie gąsiorów na dachu krytym blachodachówką. Gąsiory do ponownego zamontowania - współczynnik do R=075. dach budynku</t>
  </si>
  <si>
    <t>Montaż płotków przeciwśniegowych na połaci dachowej - płotki przeciwśniegowe z odzysku. dach budynku</t>
  </si>
  <si>
    <t>kalk. Ind.</t>
  </si>
  <si>
    <t>kalk.ind.</t>
  </si>
  <si>
    <t>Cena jedn.</t>
  </si>
  <si>
    <t>Wartość</t>
  </si>
  <si>
    <t>Roboty rozbiórkowe</t>
  </si>
  <si>
    <t>1.1</t>
  </si>
  <si>
    <t>2.2</t>
  </si>
  <si>
    <t>Pokrycie dachu</t>
  </si>
  <si>
    <t>2.1</t>
  </si>
  <si>
    <t>KNR 4-01
0413-01</t>
  </si>
  <si>
    <t>Wzmocnienie krokwi deskami - jednostronnie; przyjęto szacunkowo</t>
  </si>
  <si>
    <t>KNR 4-01
0413-02</t>
  </si>
  <si>
    <t>Wzmocnienie krokwi deskami - dwustronnie; przyjęto szacunkowo</t>
  </si>
  <si>
    <t>2.3</t>
  </si>
  <si>
    <t>KNR 4-01
0414-08</t>
  </si>
  <si>
    <t>1,5*50</t>
  </si>
  <si>
    <t>3.1</t>
  </si>
  <si>
    <t>Inne prace nieprzewidziane powyżej</t>
  </si>
  <si>
    <t>4.1</t>
  </si>
  <si>
    <t>Łącznie netto</t>
  </si>
  <si>
    <t>podatek VAT</t>
  </si>
  <si>
    <t>Łącznie brutto</t>
  </si>
  <si>
    <t>Opłata za wywóz kontenera poj. 4,5m3  z materiałami rozbiórkowymi wraz z kosztem utylizacji tych materiałów.</t>
  </si>
  <si>
    <t>Wzmocnienie konstrukcji dachu</t>
  </si>
  <si>
    <t>Prace izolacyjne</t>
  </si>
  <si>
    <t>Uzupełnienie izolacji z wełny mineralnej; przyjęto 15% powierzchni dachu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</si>
  <si>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</si>
  <si>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</si>
  <si>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</si>
  <si>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</si>
  <si>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</si>
  <si>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</si>
  <si>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</si>
  <si>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</si>
  <si>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</si>
  <si>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</si>
  <si>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</si>
  <si>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</si>
  <si>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</si>
  <si>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</si>
  <si>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</si>
  <si>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5% sumy poz. 1 + 2 + 3 + 4</t>
  </si>
  <si>
    <t>Demontaż płotków przeciwśniegowych z przeznaczeniem do ponownego montażu
 dach budynku</t>
  </si>
  <si>
    <t>Rozebranie pokrycia dachu blachodachówką. Blachodachówka do ponownego zamontowania - współczynnik do R=0,75
przyjęto rozebranie pokrycia na 100% powierzchni dachu budynku</t>
  </si>
  <si>
    <t>((7.55*12.80)*2+(3.00*1.15)+(5.20*1.15)+(34.00*14.60))*1.23</t>
  </si>
  <si>
    <t>911,53*0,15</t>
  </si>
  <si>
    <t>911,53</t>
  </si>
  <si>
    <t>((4.20+2.90*2)+(3.10+2.50)*2+(4.20+2.80*2))</t>
  </si>
  <si>
    <t>Ilości składowe</t>
  </si>
  <si>
    <t>4.17</t>
  </si>
  <si>
    <t>5.1</t>
  </si>
  <si>
    <t>11</t>
  </si>
  <si>
    <t>2</t>
  </si>
  <si>
    <t>4</t>
  </si>
  <si>
    <t xml:space="preserve">daszki nad portalami </t>
  </si>
  <si>
    <t>KNR  AT-09 0104-01</t>
  </si>
  <si>
    <t>   </t>
  </si>
  <si>
    <t>Akcesoria do pokryć dachowych - taśmy wentylacyjne pod gąsiory</t>
  </si>
  <si>
    <t xml:space="preserve">Rozbiórki ołacenia dachu w odstępach łat ponad 24cm
dach budynku </t>
  </si>
  <si>
    <t>obmiar z poz. 1.2</t>
  </si>
  <si>
    <t>Rozbiórki kontrłat nabitych na krokwiach - współczynnik do R=0,30
dach budynku</t>
  </si>
  <si>
    <t>Demontaż instalacji odgromowej - zwody poziome</t>
  </si>
  <si>
    <t>Montaż instalacji odgromowej - zwody poziome, połączenia i sprawdzenie; badanie skuteczności</t>
  </si>
  <si>
    <t>Demontaż stopnic i ław kominiarskich</t>
  </si>
  <si>
    <t>Montaż stopnic i ław kominiarskich - materiał z demontażu</t>
  </si>
  <si>
    <t>Rusztowania do prac remontowych</t>
  </si>
  <si>
    <t xml:space="preserve">Wymiana okien połaciowych nienadających się do dalszego użytkowania z wykonaniem zniszczonych obróbek ścian wewnątrz
</t>
  </si>
  <si>
    <t>kal. Ind</t>
  </si>
  <si>
    <t>2.</t>
  </si>
  <si>
    <t>11 szt ław kominiarskich + 40 szt. stopnic = 1 kpl</t>
  </si>
  <si>
    <t>2.4</t>
  </si>
  <si>
    <t>Demontaż rur spustowych - fragmenty pod okapem</t>
  </si>
  <si>
    <t>Wzmocnienie węzłów konstrukcyjnych - np. nakładki z blachy, z profili kątowych itp., przyjęto szacunkowo 30 kpl</t>
  </si>
  <si>
    <t xml:space="preserve">Wymiana łacenia dachu; </t>
  </si>
  <si>
    <t>Usunięcie folii Strotex 110 i ułożenie folii wysokoparoprzepuszczalnej;
dach:</t>
  </si>
  <si>
    <t>Obróbka okien połaciowych z folii z wyprofilowaniem rynienki odpływowej</t>
  </si>
  <si>
    <t>Razem</t>
  </si>
  <si>
    <t>4.18</t>
  </si>
  <si>
    <t>132,05*15%</t>
  </si>
  <si>
    <t>4.19</t>
  </si>
  <si>
    <t>4.20</t>
  </si>
  <si>
    <t>4.21</t>
  </si>
  <si>
    <t>Uzupełnienia elementów rynien i rur spustowych; brakujące kolanka, fragmenty rur, rynhaki, uchwyty mocujące; przyjęto 15% długości rynien</t>
  </si>
  <si>
    <t>Malowanie podbitki okapu</t>
  </si>
  <si>
    <t>4.22</t>
  </si>
  <si>
    <t>Wymiana zniszczonych płyt OSB - podbitka okapu; przyjęto 25% powierzchni</t>
  </si>
  <si>
    <t>160,8*25%</t>
  </si>
  <si>
    <t>……………………………..</t>
  </si>
  <si>
    <t>Podpisa uprawnionego przedstawiciela Wykonawcy</t>
  </si>
  <si>
    <t>Stawki kalkulacyjne przyjęte do wyceny:</t>
  </si>
  <si>
    <t xml:space="preserve">Cena jednostkowa robocizny R = </t>
  </si>
  <si>
    <t>…………………..</t>
  </si>
  <si>
    <t>zł/r-g</t>
  </si>
  <si>
    <t>Koszty pośrednie Kp (naliczone do R  i S – pracy sprzętu)  =</t>
  </si>
  <si>
    <t>……………………</t>
  </si>
  <si>
    <t>%</t>
  </si>
  <si>
    <t xml:space="preserve">Koszty zakupu Kz (naliczone do M – materiałów) = </t>
  </si>
  <si>
    <t>Zysk Z (naliczony do R, S i Kp) =</t>
  </si>
  <si>
    <t>Do kosztorysu Ofertowego dołączam:</t>
  </si>
  <si>
    <r>
      <t>1)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1"/>
        <color theme="1"/>
        <rFont val="Calibri"/>
        <family val="2"/>
        <charset val="238"/>
      </rPr>
      <t>Zestawienie robocizny kosztorysowej</t>
    </r>
  </si>
  <si>
    <r>
      <t>2)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1"/>
        <color theme="1"/>
        <rFont val="Calibri"/>
        <family val="2"/>
        <charset val="238"/>
      </rPr>
      <t>Zestawienie materiałów</t>
    </r>
  </si>
  <si>
    <r>
      <t>3)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1"/>
        <color theme="1"/>
        <rFont val="Calibri"/>
        <family val="2"/>
        <charset val="238"/>
      </rPr>
      <t>Zestawienie pracy sprzętu</t>
    </r>
  </si>
  <si>
    <t>((10.70+1.15+25.50+1.15+12.90+12.80+7.55+3.00+34.00+3.00+7.50+12.80)*0.25)*0,9</t>
  </si>
  <si>
    <t>(((4.20+2.90*2)+(3.10+2.50)*2+(4.20+2.80*2))*0.25)*0,9</t>
  </si>
  <si>
    <t>Obróbki blacharskie z blachy powlekanej o szerokości w rozwinięciu do 25cm - pas nadrynnowy z odzysku - przyjęto 90%
pas nadrynnowy na dachu budynku</t>
  </si>
  <si>
    <t>((7.55*12.80)*2+(3.00*1.15)+(5.20*1.15)+(34.00*14.60))*1.23*0.2</t>
  </si>
  <si>
    <t>((4.20*2.90)*2+(3.10*2.50)*2+(4.20*2.80))*0,2</t>
  </si>
  <si>
    <t xml:space="preserve">Pokrycie dachu blachodachówką o wymiarach modułu fali 18,33x35cm - blachodachówka z odzysku </t>
  </si>
  <si>
    <t>Dopłata za nowe ławy kominiarskie</t>
  </si>
  <si>
    <t>Dopłata za nowe stopnice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</si>
  <si>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</si>
  <si>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</si>
  <si>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</si>
  <si>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</si>
  <si>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</si>
  <si>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</si>
  <si>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</si>
  <si>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</si>
  <si>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</si>
  <si>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</si>
  <si>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</si>
  <si>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 xml:space="preserve">Doplata za dostawę nowych rynien fi 12,5  </t>
  </si>
  <si>
    <t xml:space="preserve">Doplata za dostawę nowych rynien fi 15  </t>
  </si>
  <si>
    <r>
      <t>((7.55*12.80)*2+(3.00*1.15)+(5.20*1.15)+(34.00*14.60))*1.23</t>
    </r>
    <r>
      <rPr>
        <sz val="11"/>
        <rFont val="Calibri"/>
        <family val="2"/>
        <charset val="238"/>
        <scheme val="minor"/>
      </rPr>
      <t xml:space="preserve">*0.80 </t>
    </r>
  </si>
  <si>
    <t>132,81*10%</t>
  </si>
  <si>
    <t>36,69*10%</t>
  </si>
  <si>
    <r>
      <t xml:space="preserve">Obróbki blacharskie z blachy powlekanej o szerokości w rozwinięciu do 25cm - pas nadrynnowy  </t>
    </r>
    <r>
      <rPr>
        <b/>
        <sz val="11"/>
        <rFont val="Calibri"/>
        <family val="2"/>
        <charset val="238"/>
        <scheme val="minor"/>
      </rPr>
      <t>nowy materiał</t>
    </r>
  </si>
  <si>
    <r>
      <t xml:space="preserve">Układanie gąsiorów na dachu - </t>
    </r>
    <r>
      <rPr>
        <b/>
        <sz val="11"/>
        <color theme="1"/>
        <rFont val="Calibri"/>
        <family val="2"/>
        <charset val="238"/>
        <scheme val="minor"/>
      </rPr>
      <t>nowe gąsiory</t>
    </r>
  </si>
  <si>
    <t>Dopłata za dostawę nowych płotków sniegowych</t>
  </si>
  <si>
    <t>4.23</t>
  </si>
  <si>
    <t>4.24</t>
  </si>
  <si>
    <t>4.25</t>
  </si>
  <si>
    <t>4.26</t>
  </si>
  <si>
    <r>
      <t xml:space="preserve">Pokrycie dachu blachodachówką o wymiarach modułu fali 18,33x35cm - </t>
    </r>
    <r>
      <rPr>
        <b/>
        <sz val="11"/>
        <rFont val="Calibri"/>
        <family val="2"/>
        <charset val="238"/>
        <scheme val="minor"/>
      </rPr>
      <t>blachodachówka  nowa.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</si>
</sst>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2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7"/>
      <color theme="1"/>
      <name val="Times New Roman"/>
      <family val="1"/>
      <charset val="238"/>
    </font>
    <font>
      <u/>
      <sz val="11"/>
      <color theme="10"/>
      <name val="Czcionka tekstu podstawowego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93">
    <xf numFmtId="0" fontId="0" fillId="0" borderId="0" xfId="0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43" fontId="12" fillId="0" borderId="1" xfId="1" applyFont="1" applyBorder="1" applyAlignment="1">
      <alignment vertical="center"/>
    </xf>
    <xf numFmtId="43" fontId="13" fillId="2" borderId="1" xfId="1" applyFont="1" applyFill="1" applyBorder="1" applyAlignment="1">
      <alignment vertical="center"/>
    </xf>
    <xf numFmtId="43" fontId="12" fillId="2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43" fontId="13" fillId="0" borderId="1" xfId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43" fontId="12" fillId="0" borderId="1" xfId="0" applyNumberFormat="1" applyFont="1" applyFill="1" applyBorder="1" applyAlignment="1">
      <alignment vertical="center"/>
    </xf>
    <xf numFmtId="43" fontId="10" fillId="0" borderId="1" xfId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3" fontId="10" fillId="0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43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43" fontId="13" fillId="2" borderId="1" xfId="0" applyNumberFormat="1" applyFont="1" applyFill="1" applyBorder="1" applyAlignment="1">
      <alignment vertical="center"/>
    </xf>
    <xf numFmtId="0" fontId="13" fillId="2" borderId="1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1" xfId="1" applyFont="1" applyBorder="1" applyAlignment="1">
      <alignment horizontal="left" vertical="center" wrapText="1"/>
    </xf>
    <xf numFmtId="43" fontId="12" fillId="0" borderId="1" xfId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43" fontId="9" fillId="0" borderId="1" xfId="1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3" fontId="8" fillId="0" borderId="1" xfId="1" applyFont="1" applyBorder="1" applyAlignment="1">
      <alignment vertical="center" wrapText="1"/>
    </xf>
    <xf numFmtId="0" fontId="8" fillId="0" borderId="1" xfId="0" quotePrefix="1" applyFont="1" applyBorder="1" applyAlignment="1">
      <alignment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3" fontId="8" fillId="0" borderId="1" xfId="1" quotePrefix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3" fontId="6" fillId="0" borderId="1" xfId="1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3" fontId="12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3" fontId="3" fillId="0" borderId="0" xfId="1" applyFont="1" applyAlignment="1">
      <alignment vertical="center"/>
    </xf>
    <xf numFmtId="0" fontId="16" fillId="0" borderId="0" xfId="0" applyFont="1" applyAlignment="1">
      <alignment horizontal="right" vertical="center" indent="2"/>
    </xf>
    <xf numFmtId="0" fontId="16" fillId="0" borderId="0" xfId="0" applyFont="1" applyAlignment="1">
      <alignment horizontal="left" vertical="center" indent="5"/>
    </xf>
    <xf numFmtId="0" fontId="18" fillId="0" borderId="0" xfId="2" applyAlignment="1">
      <alignment horizontal="left" vertical="center" indent="4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3" fillId="2" borderId="1" xfId="0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43" fontId="12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3" fontId="20" fillId="0" borderId="1" xfId="1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43" fontId="21" fillId="0" borderId="1" xfId="1" applyFont="1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43" fontId="20" fillId="0" borderId="1" xfId="0" applyNumberFormat="1" applyFont="1" applyFill="1" applyBorder="1" applyAlignment="1">
      <alignment vertical="center"/>
    </xf>
    <xf numFmtId="43" fontId="20" fillId="0" borderId="1" xfId="1" applyFont="1" applyBorder="1" applyAlignment="1">
      <alignment vertical="center" wrapText="1"/>
    </xf>
    <xf numFmtId="43" fontId="20" fillId="0" borderId="1" xfId="0" applyNumberFormat="1" applyFont="1" applyBorder="1" applyAlignment="1">
      <alignment horizontal="center" vertical="center"/>
    </xf>
    <xf numFmtId="43" fontId="20" fillId="0" borderId="1" xfId="1" applyFont="1" applyFill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43" fontId="21" fillId="0" borderId="1" xfId="0" applyNumberFormat="1" applyFont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43" fontId="2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</cellXfs>
  <cellStyles count="3">
    <cellStyle name="Dziesiętny" xfId="1" builtinId="3"/>
    <cellStyle name="Hiperłącze" xfId="2" builtinId="8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7"/>
  <sheetViews>
    <sheetView tabSelected="1" view="pageBreakPreview" zoomScaleNormal="100" zoomScaleSheetLayoutView="100" workbookViewId="0">
      <selection activeCell="D160" sqref="D160"/>
    </sheetView>
  </sheetViews>
  <sheetFormatPr defaultColWidth="9" defaultRowHeight="15"/>
  <cols>
    <col min="1" max="1" width="5.5" style="3" customWidth="1"/>
    <col min="2" max="2" width="8.25" style="2" customWidth="1"/>
    <col min="3" max="3" width="44.75" style="2" customWidth="1"/>
    <col min="4" max="4" width="9" style="3"/>
    <col min="5" max="5" width="10.125" style="3" customWidth="1"/>
    <col min="6" max="7" width="9" style="1"/>
    <col min="8" max="8" width="12" style="1" customWidth="1"/>
    <col min="9" max="9" width="17.625" style="1" customWidth="1"/>
    <col min="10" max="16384" width="9" style="1"/>
  </cols>
  <sheetData>
    <row r="1" spans="1:8">
      <c r="C1" s="53" t="s">
        <v>146</v>
      </c>
      <c r="D1" s="54"/>
      <c r="E1" s="55"/>
      <c r="F1" s="54"/>
    </row>
    <row r="2" spans="1:8">
      <c r="C2" s="53"/>
      <c r="D2" s="54"/>
      <c r="E2" s="55"/>
      <c r="F2" s="54"/>
    </row>
    <row r="3" spans="1:8">
      <c r="C3" s="54"/>
      <c r="D3" s="56" t="s">
        <v>147</v>
      </c>
      <c r="E3" s="55" t="s">
        <v>148</v>
      </c>
      <c r="F3" s="54" t="s">
        <v>149</v>
      </c>
    </row>
    <row r="4" spans="1:8">
      <c r="C4" s="54"/>
      <c r="D4" s="56" t="s">
        <v>150</v>
      </c>
      <c r="E4" s="55" t="s">
        <v>151</v>
      </c>
      <c r="F4" s="54" t="s">
        <v>152</v>
      </c>
    </row>
    <row r="5" spans="1:8">
      <c r="C5" s="54"/>
      <c r="D5" s="56" t="s">
        <v>153</v>
      </c>
      <c r="E5" s="55" t="s">
        <v>151</v>
      </c>
      <c r="F5" s="54" t="s">
        <v>152</v>
      </c>
    </row>
    <row r="6" spans="1:8">
      <c r="C6" s="54"/>
      <c r="D6" s="56" t="s">
        <v>154</v>
      </c>
      <c r="E6" s="55" t="s">
        <v>148</v>
      </c>
      <c r="F6" s="54" t="s">
        <v>152</v>
      </c>
    </row>
    <row r="7" spans="1:8">
      <c r="C7" s="54"/>
      <c r="D7" s="56"/>
      <c r="E7" s="55"/>
      <c r="F7" s="54"/>
    </row>
    <row r="8" spans="1:8">
      <c r="C8" s="54" t="s">
        <v>155</v>
      </c>
      <c r="D8" s="54"/>
      <c r="E8" s="55"/>
      <c r="F8" s="54"/>
    </row>
    <row r="9" spans="1:8">
      <c r="C9" s="54"/>
      <c r="D9" s="54"/>
      <c r="E9" s="55"/>
      <c r="F9" s="54"/>
    </row>
    <row r="10" spans="1:8">
      <c r="C10" s="57" t="s">
        <v>156</v>
      </c>
      <c r="D10" s="58"/>
    </row>
    <row r="11" spans="1:8">
      <c r="C11" s="57" t="s">
        <v>157</v>
      </c>
      <c r="D11" s="54"/>
    </row>
    <row r="12" spans="1:8">
      <c r="C12" s="57" t="s">
        <v>158</v>
      </c>
      <c r="D12" s="54"/>
    </row>
    <row r="13" spans="1:8">
      <c r="C13" s="57"/>
      <c r="D13" s="54"/>
    </row>
    <row r="14" spans="1:8" ht="30">
      <c r="A14" s="4" t="s">
        <v>0</v>
      </c>
      <c r="B14" s="32" t="s">
        <v>1</v>
      </c>
      <c r="C14" s="32" t="s">
        <v>2</v>
      </c>
      <c r="D14" s="4" t="s">
        <v>3</v>
      </c>
      <c r="E14" s="32" t="s">
        <v>105</v>
      </c>
      <c r="F14" s="4" t="s">
        <v>54</v>
      </c>
      <c r="G14" s="4" t="s">
        <v>59</v>
      </c>
      <c r="H14" s="4" t="s">
        <v>60</v>
      </c>
    </row>
    <row r="15" spans="1:8">
      <c r="A15" s="20">
        <v>1</v>
      </c>
      <c r="B15" s="64" t="s">
        <v>61</v>
      </c>
      <c r="C15" s="64"/>
      <c r="D15" s="20"/>
      <c r="E15" s="20"/>
      <c r="F15" s="20"/>
      <c r="G15" s="20"/>
      <c r="H15" s="21">
        <f>SUM(H18,H21,H26,H31,H36,H41,H45,H48,H51,H56,H61,H64)</f>
        <v>0</v>
      </c>
    </row>
    <row r="16" spans="1:8" ht="45">
      <c r="A16" s="74" t="s">
        <v>62</v>
      </c>
      <c r="B16" s="8" t="s">
        <v>58</v>
      </c>
      <c r="C16" s="33" t="s">
        <v>99</v>
      </c>
      <c r="D16" s="7"/>
      <c r="E16" s="7"/>
      <c r="F16" s="9"/>
      <c r="G16" s="6"/>
      <c r="H16" s="6"/>
    </row>
    <row r="17" spans="1:9" ht="30">
      <c r="A17" s="74"/>
      <c r="B17" s="8"/>
      <c r="C17" s="8" t="s">
        <v>5</v>
      </c>
      <c r="D17" s="7" t="s">
        <v>4</v>
      </c>
      <c r="E17" s="9">
        <v>132.05000000000001</v>
      </c>
      <c r="G17" s="6"/>
      <c r="H17" s="6"/>
    </row>
    <row r="18" spans="1:9">
      <c r="A18" s="7"/>
      <c r="B18" s="8"/>
      <c r="C18" s="5" t="s">
        <v>6</v>
      </c>
      <c r="D18" s="7"/>
      <c r="E18" s="7"/>
      <c r="F18" s="13">
        <f>SUM(E17)</f>
        <v>132.05000000000001</v>
      </c>
      <c r="G18" s="14"/>
      <c r="H18" s="15">
        <f>F18*G18</f>
        <v>0</v>
      </c>
    </row>
    <row r="19" spans="1:9">
      <c r="A19" s="74" t="s">
        <v>167</v>
      </c>
      <c r="B19" s="40" t="s">
        <v>57</v>
      </c>
      <c r="C19" s="43" t="s">
        <v>120</v>
      </c>
      <c r="D19" s="7"/>
      <c r="E19" s="7"/>
      <c r="F19" s="13"/>
      <c r="G19" s="14"/>
      <c r="H19" s="15"/>
    </row>
    <row r="20" spans="1:9">
      <c r="A20" s="7"/>
      <c r="B20" s="8"/>
      <c r="C20" s="40" t="s">
        <v>126</v>
      </c>
      <c r="D20" s="41" t="s">
        <v>31</v>
      </c>
      <c r="E20" s="7">
        <v>1</v>
      </c>
      <c r="F20" s="13"/>
      <c r="G20" s="14"/>
      <c r="H20" s="15"/>
    </row>
    <row r="21" spans="1:9">
      <c r="A21" s="7"/>
      <c r="B21" s="8"/>
      <c r="C21" s="5" t="s">
        <v>6</v>
      </c>
      <c r="D21" s="7"/>
      <c r="E21" s="7"/>
      <c r="F21" s="13">
        <v>1</v>
      </c>
      <c r="G21" s="14"/>
      <c r="H21" s="15">
        <f>F21*G21</f>
        <v>0</v>
      </c>
    </row>
    <row r="22" spans="1:9" ht="75">
      <c r="A22" s="74" t="s">
        <v>168</v>
      </c>
      <c r="B22" s="8" t="s">
        <v>7</v>
      </c>
      <c r="C22" s="33" t="s">
        <v>100</v>
      </c>
      <c r="D22" s="7"/>
      <c r="E22" s="7"/>
      <c r="F22" s="9"/>
      <c r="G22" s="6"/>
      <c r="H22" s="6"/>
      <c r="I22" s="61"/>
    </row>
    <row r="23" spans="1:9" ht="30">
      <c r="A23" s="7"/>
      <c r="B23" s="8"/>
      <c r="C23" s="33" t="s">
        <v>101</v>
      </c>
      <c r="D23" s="7" t="s">
        <v>8</v>
      </c>
      <c r="E23" s="34">
        <f>((7.55*12.8)*2+(3*1.15)+(5.2*1.15)+(34*14.6))*1.23</f>
        <v>859.9052999999999</v>
      </c>
      <c r="F23" s="6"/>
      <c r="G23" s="6"/>
      <c r="H23" s="59"/>
    </row>
    <row r="24" spans="1:9">
      <c r="A24" s="7"/>
      <c r="B24" s="8"/>
      <c r="C24" s="8" t="s">
        <v>9</v>
      </c>
      <c r="D24" s="7"/>
      <c r="E24" s="9"/>
      <c r="F24" s="6"/>
      <c r="G24" s="6"/>
      <c r="H24" s="6"/>
    </row>
    <row r="25" spans="1:9">
      <c r="A25" s="7"/>
      <c r="B25" s="8"/>
      <c r="C25" s="33" t="s">
        <v>10</v>
      </c>
      <c r="D25" s="7" t="s">
        <v>8</v>
      </c>
      <c r="E25" s="9">
        <f>(4.2*2.9)*2+(3.1*2.5)*2+(4.2*2.8)</f>
        <v>51.62</v>
      </c>
      <c r="F25" s="6"/>
      <c r="G25" s="6"/>
      <c r="H25" s="6"/>
    </row>
    <row r="26" spans="1:9">
      <c r="A26" s="7"/>
      <c r="B26" s="8"/>
      <c r="C26" s="5" t="s">
        <v>6</v>
      </c>
      <c r="D26" s="7"/>
      <c r="E26" s="7"/>
      <c r="F26" s="13">
        <f>SUM(E25,E23)</f>
        <v>911.5252999999999</v>
      </c>
      <c r="G26" s="14"/>
      <c r="H26" s="15">
        <f>F26*G26</f>
        <v>0</v>
      </c>
    </row>
    <row r="27" spans="1:9" ht="45">
      <c r="A27" s="74" t="s">
        <v>169</v>
      </c>
      <c r="B27" s="8" t="s">
        <v>11</v>
      </c>
      <c r="C27" s="8" t="s">
        <v>55</v>
      </c>
      <c r="D27" s="7"/>
      <c r="E27" s="7"/>
      <c r="F27" s="9"/>
      <c r="G27" s="6"/>
      <c r="H27" s="6"/>
    </row>
    <row r="28" spans="1:9">
      <c r="A28" s="7"/>
      <c r="B28" s="8"/>
      <c r="C28" s="8" t="s">
        <v>13</v>
      </c>
      <c r="D28" s="7" t="s">
        <v>12</v>
      </c>
      <c r="E28" s="9">
        <v>98.92</v>
      </c>
      <c r="F28" s="6"/>
      <c r="G28" s="6"/>
      <c r="H28" s="6"/>
    </row>
    <row r="29" spans="1:9">
      <c r="A29" s="7"/>
      <c r="B29" s="8"/>
      <c r="C29" s="8" t="s">
        <v>45</v>
      </c>
      <c r="D29" s="7"/>
      <c r="E29" s="9"/>
      <c r="F29" s="6"/>
      <c r="G29" s="6"/>
      <c r="H29" s="6"/>
    </row>
    <row r="30" spans="1:9">
      <c r="A30" s="7"/>
      <c r="B30" s="8"/>
      <c r="C30" s="8" t="s">
        <v>14</v>
      </c>
      <c r="D30" s="7" t="s">
        <v>12</v>
      </c>
      <c r="E30" s="9">
        <v>33.887999999999998</v>
      </c>
      <c r="F30" s="6"/>
      <c r="G30" s="6"/>
      <c r="H30" s="6"/>
    </row>
    <row r="31" spans="1:9">
      <c r="A31" s="7"/>
      <c r="B31" s="8"/>
      <c r="C31" s="5" t="s">
        <v>6</v>
      </c>
      <c r="D31" s="7"/>
      <c r="E31" s="7"/>
      <c r="F31" s="13">
        <f>SUM(E30,E28)</f>
        <v>132.80799999999999</v>
      </c>
      <c r="G31" s="14"/>
      <c r="H31" s="15">
        <f>F31*G31</f>
        <v>0</v>
      </c>
    </row>
    <row r="32" spans="1:9" ht="45">
      <c r="A32" s="74" t="s">
        <v>170</v>
      </c>
      <c r="B32" s="8" t="s">
        <v>15</v>
      </c>
      <c r="C32" s="8" t="s">
        <v>46</v>
      </c>
      <c r="D32" s="7"/>
      <c r="E32" s="7"/>
      <c r="F32" s="9"/>
      <c r="G32" s="6"/>
      <c r="H32" s="6"/>
    </row>
    <row r="33" spans="1:8">
      <c r="A33" s="7"/>
      <c r="B33" s="8"/>
      <c r="C33" s="8" t="s">
        <v>16</v>
      </c>
      <c r="D33" s="7" t="s">
        <v>8</v>
      </c>
      <c r="E33" s="9">
        <v>19.855</v>
      </c>
      <c r="F33" s="6"/>
      <c r="G33" s="6"/>
      <c r="H33" s="6"/>
    </row>
    <row r="34" spans="1:8">
      <c r="A34" s="7"/>
      <c r="B34" s="8"/>
      <c r="C34" s="8" t="s">
        <v>17</v>
      </c>
      <c r="D34" s="7"/>
      <c r="E34" s="9"/>
      <c r="F34" s="6"/>
      <c r="G34" s="6"/>
      <c r="H34" s="6"/>
    </row>
    <row r="35" spans="1:8">
      <c r="A35" s="7"/>
      <c r="B35" s="8"/>
      <c r="C35" s="8" t="s">
        <v>18</v>
      </c>
      <c r="D35" s="7" t="s">
        <v>8</v>
      </c>
      <c r="E35" s="9">
        <v>24.206</v>
      </c>
      <c r="F35" s="6"/>
      <c r="G35" s="6"/>
      <c r="H35" s="6"/>
    </row>
    <row r="36" spans="1:8">
      <c r="A36" s="7"/>
      <c r="B36" s="8"/>
      <c r="C36" s="5" t="s">
        <v>6</v>
      </c>
      <c r="D36" s="7"/>
      <c r="E36" s="7"/>
      <c r="F36" s="13">
        <f>SUM(E35,E33)</f>
        <v>44.061</v>
      </c>
      <c r="G36" s="14"/>
      <c r="H36" s="15">
        <f>F36*G36</f>
        <v>0</v>
      </c>
    </row>
    <row r="37" spans="1:8" ht="45">
      <c r="A37" s="74" t="s">
        <v>171</v>
      </c>
      <c r="B37" s="8" t="s">
        <v>19</v>
      </c>
      <c r="C37" s="8" t="s">
        <v>47</v>
      </c>
      <c r="D37" s="7"/>
      <c r="E37" s="7"/>
      <c r="F37" s="9"/>
      <c r="G37" s="6"/>
      <c r="H37" s="6"/>
    </row>
    <row r="38" spans="1:8" ht="30">
      <c r="A38" s="7"/>
      <c r="B38" s="8"/>
      <c r="C38" s="8" t="s">
        <v>20</v>
      </c>
      <c r="D38" s="7" t="s">
        <v>8</v>
      </c>
      <c r="E38" s="9">
        <v>33.012999999999998</v>
      </c>
      <c r="F38" s="6"/>
      <c r="G38" s="6"/>
      <c r="H38" s="6"/>
    </row>
    <row r="39" spans="1:8">
      <c r="A39" s="7"/>
      <c r="B39" s="8"/>
      <c r="C39" s="8" t="s">
        <v>21</v>
      </c>
      <c r="D39" s="7"/>
      <c r="E39" s="9"/>
      <c r="F39" s="6"/>
      <c r="G39" s="6"/>
      <c r="H39" s="6"/>
    </row>
    <row r="40" spans="1:8">
      <c r="A40" s="7"/>
      <c r="B40" s="8"/>
      <c r="C40" s="8" t="s">
        <v>22</v>
      </c>
      <c r="D40" s="7" t="s">
        <v>8</v>
      </c>
      <c r="E40" s="9">
        <v>7.75</v>
      </c>
      <c r="F40" s="6"/>
      <c r="G40" s="6"/>
      <c r="H40" s="6"/>
    </row>
    <row r="41" spans="1:8">
      <c r="A41" s="7"/>
      <c r="B41" s="8"/>
      <c r="C41" s="5" t="s">
        <v>6</v>
      </c>
      <c r="D41" s="7"/>
      <c r="E41" s="7"/>
      <c r="F41" s="13">
        <f>SUM(E40,E38)</f>
        <v>40.762999999999998</v>
      </c>
      <c r="G41" s="14"/>
      <c r="H41" s="15">
        <f>F41*G41</f>
        <v>0</v>
      </c>
    </row>
    <row r="42" spans="1:8" ht="45">
      <c r="A42" s="74" t="s">
        <v>172</v>
      </c>
      <c r="B42" s="8" t="s">
        <v>23</v>
      </c>
      <c r="C42" s="8" t="s">
        <v>24</v>
      </c>
      <c r="D42" s="7"/>
      <c r="E42" s="7"/>
      <c r="F42" s="9"/>
      <c r="G42" s="6"/>
      <c r="H42" s="6"/>
    </row>
    <row r="43" spans="1:8">
      <c r="A43" s="7"/>
      <c r="B43" s="8"/>
      <c r="C43" s="8" t="s">
        <v>25</v>
      </c>
      <c r="D43" s="7"/>
      <c r="E43" s="7"/>
      <c r="F43" s="9"/>
      <c r="G43" s="6"/>
      <c r="H43" s="6"/>
    </row>
    <row r="44" spans="1:8">
      <c r="A44" s="7"/>
      <c r="B44" s="6"/>
      <c r="C44" s="8" t="s">
        <v>26</v>
      </c>
      <c r="D44" s="7" t="s">
        <v>4</v>
      </c>
      <c r="E44" s="9">
        <v>31</v>
      </c>
      <c r="G44" s="6"/>
      <c r="H44" s="6"/>
    </row>
    <row r="45" spans="1:8">
      <c r="A45" s="7"/>
      <c r="B45" s="8"/>
      <c r="C45" s="5" t="s">
        <v>6</v>
      </c>
      <c r="D45" s="7"/>
      <c r="E45" s="7"/>
      <c r="F45" s="13">
        <f>SUM(E44)</f>
        <v>31</v>
      </c>
      <c r="G45" s="14"/>
      <c r="H45" s="15">
        <f>F45*G45</f>
        <v>0</v>
      </c>
    </row>
    <row r="46" spans="1:8" ht="75">
      <c r="A46" s="74" t="s">
        <v>173</v>
      </c>
      <c r="B46" s="8" t="s">
        <v>27</v>
      </c>
      <c r="C46" s="8" t="s">
        <v>48</v>
      </c>
      <c r="D46" s="7"/>
      <c r="E46" s="7"/>
      <c r="F46" s="9"/>
      <c r="G46" s="6"/>
      <c r="H46" s="6"/>
    </row>
    <row r="47" spans="1:8" ht="30">
      <c r="A47" s="7"/>
      <c r="B47" s="8"/>
      <c r="C47" s="8" t="s">
        <v>5</v>
      </c>
      <c r="D47" s="7" t="s">
        <v>4</v>
      </c>
      <c r="E47" s="9">
        <v>132.05000000000001</v>
      </c>
      <c r="G47" s="6"/>
      <c r="H47" s="6"/>
    </row>
    <row r="48" spans="1:8">
      <c r="A48" s="7"/>
      <c r="B48" s="8"/>
      <c r="C48" s="5" t="s">
        <v>6</v>
      </c>
      <c r="D48" s="7"/>
      <c r="E48" s="7"/>
      <c r="F48" s="13">
        <f>SUM(E47)</f>
        <v>132.05000000000001</v>
      </c>
      <c r="G48" s="14"/>
      <c r="H48" s="15">
        <f>F48*G48</f>
        <v>0</v>
      </c>
    </row>
    <row r="49" spans="1:8">
      <c r="A49" s="74" t="s">
        <v>174</v>
      </c>
      <c r="B49" s="8"/>
      <c r="C49" s="40" t="s">
        <v>128</v>
      </c>
      <c r="D49" s="7"/>
      <c r="E49" s="7"/>
      <c r="F49" s="13"/>
      <c r="G49" s="14"/>
      <c r="H49" s="15"/>
    </row>
    <row r="50" spans="1:8">
      <c r="A50" s="7"/>
      <c r="B50" s="8"/>
      <c r="C50" s="5"/>
      <c r="D50" s="41" t="s">
        <v>40</v>
      </c>
      <c r="E50" s="7">
        <v>12</v>
      </c>
      <c r="F50" s="13"/>
      <c r="G50" s="14"/>
      <c r="H50" s="15"/>
    </row>
    <row r="51" spans="1:8">
      <c r="A51" s="7"/>
      <c r="B51" s="8"/>
      <c r="C51" s="5" t="s">
        <v>6</v>
      </c>
      <c r="D51" s="7"/>
      <c r="E51" s="7"/>
      <c r="F51" s="13">
        <v>12</v>
      </c>
      <c r="G51" s="14"/>
      <c r="H51" s="15">
        <f>F51*G51</f>
        <v>0</v>
      </c>
    </row>
    <row r="52" spans="1:8" ht="30">
      <c r="A52" s="74" t="s">
        <v>175</v>
      </c>
      <c r="B52" s="8" t="s">
        <v>28</v>
      </c>
      <c r="C52" s="40" t="s">
        <v>115</v>
      </c>
      <c r="D52" s="7"/>
      <c r="E52" s="7"/>
      <c r="F52" s="9"/>
      <c r="G52" s="6"/>
      <c r="H52" s="6"/>
    </row>
    <row r="53" spans="1:8">
      <c r="A53" s="7"/>
      <c r="B53" s="8"/>
      <c r="C53" s="40" t="s">
        <v>116</v>
      </c>
      <c r="D53" s="7" t="s">
        <v>8</v>
      </c>
      <c r="E53" s="9">
        <f>E23</f>
        <v>859.9052999999999</v>
      </c>
      <c r="F53" s="6"/>
      <c r="G53" s="6"/>
      <c r="H53" s="6"/>
    </row>
    <row r="54" spans="1:8">
      <c r="A54" s="7"/>
      <c r="B54" s="8"/>
      <c r="C54" s="8" t="s">
        <v>29</v>
      </c>
      <c r="D54" s="7"/>
      <c r="E54" s="9"/>
      <c r="F54" s="6"/>
      <c r="G54" s="6"/>
      <c r="H54" s="6"/>
    </row>
    <row r="55" spans="1:8">
      <c r="A55" s="7"/>
      <c r="B55" s="8"/>
      <c r="C55" s="40" t="s">
        <v>116</v>
      </c>
      <c r="D55" s="7" t="s">
        <v>8</v>
      </c>
      <c r="E55" s="9">
        <f>E25</f>
        <v>51.62</v>
      </c>
      <c r="F55" s="6"/>
      <c r="G55" s="6"/>
      <c r="H55" s="6"/>
    </row>
    <row r="56" spans="1:8">
      <c r="A56" s="7"/>
      <c r="B56" s="8"/>
      <c r="C56" s="5" t="s">
        <v>6</v>
      </c>
      <c r="D56" s="7"/>
      <c r="E56" s="7"/>
      <c r="F56" s="13">
        <f>SUM(E55,E53)</f>
        <v>911.5252999999999</v>
      </c>
      <c r="G56" s="14"/>
      <c r="H56" s="15">
        <f>F56*G56</f>
        <v>0</v>
      </c>
    </row>
    <row r="57" spans="1:8" ht="45">
      <c r="A57" s="74" t="s">
        <v>176</v>
      </c>
      <c r="B57" s="8" t="s">
        <v>28</v>
      </c>
      <c r="C57" s="40" t="s">
        <v>117</v>
      </c>
      <c r="D57" s="7"/>
      <c r="E57" s="7"/>
      <c r="F57" s="9"/>
      <c r="G57" s="6"/>
      <c r="H57" s="6"/>
    </row>
    <row r="58" spans="1:8">
      <c r="A58" s="7"/>
      <c r="B58" s="8"/>
      <c r="C58" s="40" t="s">
        <v>116</v>
      </c>
      <c r="D58" s="7" t="s">
        <v>8</v>
      </c>
      <c r="E58" s="9">
        <f>E53</f>
        <v>859.9052999999999</v>
      </c>
      <c r="F58" s="6"/>
      <c r="G58" s="6"/>
      <c r="H58" s="6"/>
    </row>
    <row r="59" spans="1:8">
      <c r="A59" s="7"/>
      <c r="B59" s="8"/>
      <c r="C59" s="8" t="s">
        <v>29</v>
      </c>
      <c r="D59" s="7"/>
      <c r="E59" s="9"/>
      <c r="F59" s="6"/>
      <c r="G59" s="6"/>
      <c r="H59" s="6"/>
    </row>
    <row r="60" spans="1:8">
      <c r="A60" s="7"/>
      <c r="B60" s="8"/>
      <c r="C60" s="40" t="s">
        <v>116</v>
      </c>
      <c r="D60" s="7" t="s">
        <v>8</v>
      </c>
      <c r="E60" s="9">
        <f>E55</f>
        <v>51.62</v>
      </c>
      <c r="F60" s="6"/>
      <c r="G60" s="6"/>
      <c r="H60" s="6"/>
    </row>
    <row r="61" spans="1:8">
      <c r="A61" s="7"/>
      <c r="B61" s="8"/>
      <c r="C61" s="5" t="s">
        <v>6</v>
      </c>
      <c r="D61" s="7"/>
      <c r="E61" s="7"/>
      <c r="F61" s="13">
        <f>SUM(E60,E58)</f>
        <v>911.5252999999999</v>
      </c>
      <c r="G61" s="14"/>
      <c r="H61" s="15">
        <f>F61*G61</f>
        <v>0</v>
      </c>
    </row>
    <row r="62" spans="1:8">
      <c r="A62" s="74" t="s">
        <v>177</v>
      </c>
      <c r="B62" s="45" t="s">
        <v>58</v>
      </c>
      <c r="C62" s="40" t="s">
        <v>118</v>
      </c>
      <c r="D62" s="7"/>
      <c r="E62" s="7"/>
      <c r="F62" s="13"/>
      <c r="G62" s="14"/>
      <c r="H62" s="15"/>
    </row>
    <row r="63" spans="1:8">
      <c r="A63" s="7"/>
      <c r="B63" s="8"/>
      <c r="C63" s="5"/>
      <c r="D63" s="41" t="s">
        <v>31</v>
      </c>
      <c r="E63" s="7">
        <v>1</v>
      </c>
      <c r="F63" s="13"/>
      <c r="G63" s="14"/>
      <c r="H63" s="15"/>
    </row>
    <row r="64" spans="1:8">
      <c r="A64" s="7"/>
      <c r="B64" s="8"/>
      <c r="C64" s="5" t="s">
        <v>6</v>
      </c>
      <c r="D64" s="7"/>
      <c r="E64" s="7"/>
      <c r="F64" s="13">
        <v>1</v>
      </c>
      <c r="G64" s="14"/>
      <c r="H64" s="15">
        <f>F64*G64</f>
        <v>0</v>
      </c>
    </row>
    <row r="65" spans="1:8">
      <c r="A65" s="20" t="s">
        <v>125</v>
      </c>
      <c r="B65" s="64" t="s">
        <v>80</v>
      </c>
      <c r="C65" s="64"/>
      <c r="D65" s="20"/>
      <c r="E65" s="20"/>
      <c r="F65" s="10"/>
      <c r="G65" s="22"/>
      <c r="H65" s="23">
        <f>SUM(H68,H71,H74,H77)</f>
        <v>0</v>
      </c>
    </row>
    <row r="66" spans="1:8" ht="30">
      <c r="A66" s="74" t="s">
        <v>65</v>
      </c>
      <c r="B66" s="25" t="s">
        <v>66</v>
      </c>
      <c r="C66" s="25" t="s">
        <v>67</v>
      </c>
      <c r="D66" s="7"/>
      <c r="E66" s="7"/>
      <c r="F66" s="13"/>
      <c r="G66" s="14"/>
      <c r="H66" s="15"/>
    </row>
    <row r="67" spans="1:8">
      <c r="A67" s="7"/>
      <c r="B67" s="25"/>
      <c r="C67" s="26" t="s">
        <v>72</v>
      </c>
      <c r="D67" s="12" t="s">
        <v>12</v>
      </c>
      <c r="E67" s="16">
        <f>1.5*50</f>
        <v>75</v>
      </c>
      <c r="G67" s="14"/>
      <c r="H67" s="15"/>
    </row>
    <row r="68" spans="1:8">
      <c r="A68" s="7"/>
      <c r="B68" s="25"/>
      <c r="C68" s="5" t="s">
        <v>6</v>
      </c>
      <c r="D68" s="7"/>
      <c r="E68" s="7"/>
      <c r="F68" s="13">
        <f>SUM(E67)</f>
        <v>75</v>
      </c>
      <c r="G68" s="14"/>
      <c r="H68" s="15">
        <f>F68*G68</f>
        <v>0</v>
      </c>
    </row>
    <row r="69" spans="1:8" ht="30">
      <c r="A69" s="74" t="s">
        <v>63</v>
      </c>
      <c r="B69" s="25" t="s">
        <v>68</v>
      </c>
      <c r="C69" s="25" t="s">
        <v>69</v>
      </c>
      <c r="D69" s="7"/>
      <c r="E69" s="7"/>
      <c r="F69" s="13"/>
      <c r="G69" s="14"/>
      <c r="H69" s="15"/>
    </row>
    <row r="70" spans="1:8">
      <c r="A70" s="7"/>
      <c r="B70" s="25"/>
      <c r="C70" s="27">
        <f>1.5*30</f>
        <v>45</v>
      </c>
      <c r="D70" s="12" t="s">
        <v>12</v>
      </c>
      <c r="E70" s="16">
        <f>C70</f>
        <v>45</v>
      </c>
      <c r="G70" s="14"/>
      <c r="H70" s="15"/>
    </row>
    <row r="71" spans="1:8">
      <c r="A71" s="7"/>
      <c r="B71" s="25"/>
      <c r="C71" s="5" t="s">
        <v>6</v>
      </c>
      <c r="D71" s="7"/>
      <c r="E71" s="7"/>
      <c r="F71" s="13">
        <f>SUM(E70)</f>
        <v>45</v>
      </c>
      <c r="G71" s="14"/>
      <c r="H71" s="15">
        <f>F71*G71</f>
        <v>0</v>
      </c>
    </row>
    <row r="72" spans="1:8" ht="45">
      <c r="A72" s="74" t="s">
        <v>70</v>
      </c>
      <c r="B72" s="50" t="s">
        <v>57</v>
      </c>
      <c r="C72" s="44" t="s">
        <v>129</v>
      </c>
      <c r="D72" s="7"/>
      <c r="E72" s="7"/>
      <c r="F72" s="13"/>
      <c r="G72" s="14"/>
      <c r="H72" s="15"/>
    </row>
    <row r="73" spans="1:8">
      <c r="A73" s="7"/>
      <c r="B73" s="25"/>
      <c r="C73" s="5"/>
      <c r="D73" s="47" t="s">
        <v>31</v>
      </c>
      <c r="E73" s="7">
        <v>30</v>
      </c>
      <c r="F73" s="13"/>
      <c r="G73" s="14"/>
      <c r="H73" s="15"/>
    </row>
    <row r="74" spans="1:8">
      <c r="A74" s="7"/>
      <c r="B74" s="25"/>
      <c r="C74" s="5" t="s">
        <v>6</v>
      </c>
      <c r="D74" s="7"/>
      <c r="E74" s="7"/>
      <c r="F74" s="13">
        <v>30</v>
      </c>
      <c r="G74" s="14"/>
      <c r="H74" s="15">
        <f>F74*G74</f>
        <v>0</v>
      </c>
    </row>
    <row r="75" spans="1:8" ht="30">
      <c r="A75" s="74" t="s">
        <v>127</v>
      </c>
      <c r="B75" s="25" t="s">
        <v>71</v>
      </c>
      <c r="C75" s="45" t="s">
        <v>130</v>
      </c>
      <c r="D75" s="12"/>
      <c r="E75" s="12"/>
      <c r="F75" s="16"/>
      <c r="G75" s="17"/>
      <c r="H75" s="18"/>
    </row>
    <row r="76" spans="1:8">
      <c r="A76" s="7"/>
      <c r="B76" s="25"/>
      <c r="C76" s="33">
        <v>911.53</v>
      </c>
      <c r="D76" s="12" t="s">
        <v>8</v>
      </c>
      <c r="E76" s="16">
        <f>911.53</f>
        <v>911.53</v>
      </c>
      <c r="G76" s="17"/>
      <c r="H76" s="18"/>
    </row>
    <row r="77" spans="1:8">
      <c r="A77" s="7"/>
      <c r="B77" s="25"/>
      <c r="C77" s="5" t="s">
        <v>6</v>
      </c>
      <c r="D77" s="7"/>
      <c r="E77" s="7"/>
      <c r="F77" s="13">
        <f>SUM(E76)</f>
        <v>911.53</v>
      </c>
      <c r="G77" s="14"/>
      <c r="H77" s="15">
        <f>F77*G77</f>
        <v>0</v>
      </c>
    </row>
    <row r="78" spans="1:8">
      <c r="A78" s="20">
        <v>3</v>
      </c>
      <c r="B78" s="64" t="s">
        <v>81</v>
      </c>
      <c r="C78" s="64"/>
      <c r="D78" s="20"/>
      <c r="E78" s="20"/>
      <c r="F78" s="10"/>
      <c r="G78" s="22"/>
      <c r="H78" s="23">
        <f>SUM(H81)</f>
        <v>0</v>
      </c>
    </row>
    <row r="79" spans="1:8" ht="30">
      <c r="A79" s="28" t="s">
        <v>73</v>
      </c>
      <c r="B79" s="29" t="s">
        <v>58</v>
      </c>
      <c r="C79" s="30" t="s">
        <v>82</v>
      </c>
      <c r="D79" s="7"/>
      <c r="E79" s="7"/>
      <c r="F79" s="13"/>
      <c r="G79" s="14"/>
      <c r="H79" s="15"/>
    </row>
    <row r="80" spans="1:8">
      <c r="A80" s="7"/>
      <c r="B80" s="25"/>
      <c r="C80" s="33" t="s">
        <v>102</v>
      </c>
      <c r="D80" s="28" t="s">
        <v>8</v>
      </c>
      <c r="E80" s="31">
        <f>911.53*0.15</f>
        <v>136.7295</v>
      </c>
      <c r="G80" s="14"/>
      <c r="H80" s="15"/>
    </row>
    <row r="81" spans="1:10">
      <c r="A81" s="7"/>
      <c r="B81" s="25"/>
      <c r="C81" s="5" t="s">
        <v>6</v>
      </c>
      <c r="D81" s="7"/>
      <c r="E81" s="7"/>
      <c r="F81" s="13">
        <f>SUM(E80)</f>
        <v>136.7295</v>
      </c>
      <c r="G81" s="14"/>
      <c r="H81" s="15">
        <f>F81*G81</f>
        <v>0</v>
      </c>
    </row>
    <row r="82" spans="1:10">
      <c r="A82" s="20">
        <v>4</v>
      </c>
      <c r="B82" s="64" t="s">
        <v>64</v>
      </c>
      <c r="C82" s="64"/>
      <c r="D82" s="20"/>
      <c r="E82" s="20"/>
      <c r="F82" s="10"/>
      <c r="G82" s="22"/>
      <c r="H82" s="23">
        <f>SUM(H87,H92,H97,H99,H102,H105,H108,H111,H114,H116,H119,H121,H126,H129,H132,H137,H142,H147,H150,H153,H155,H158,H160,H162,H165,H168,H171,H174,H177,H179)</f>
        <v>0</v>
      </c>
    </row>
    <row r="83" spans="1:10" ht="45">
      <c r="A83" s="28" t="s">
        <v>75</v>
      </c>
      <c r="B83" s="46" t="s">
        <v>30</v>
      </c>
      <c r="C83" s="45" t="s">
        <v>131</v>
      </c>
      <c r="D83" s="7"/>
      <c r="E83" s="7"/>
      <c r="F83" s="9"/>
      <c r="G83" s="6"/>
      <c r="H83" s="6"/>
    </row>
    <row r="84" spans="1:10">
      <c r="A84" s="7"/>
      <c r="B84" s="8"/>
      <c r="C84" s="35" t="s">
        <v>103</v>
      </c>
      <c r="D84" s="7" t="s">
        <v>8</v>
      </c>
      <c r="E84" s="9">
        <v>911.53</v>
      </c>
      <c r="F84" s="6"/>
      <c r="G84" s="6"/>
      <c r="H84" s="6"/>
    </row>
    <row r="85" spans="1:10">
      <c r="A85" s="7"/>
      <c r="B85" s="8"/>
      <c r="C85" s="39" t="s">
        <v>111</v>
      </c>
      <c r="D85" s="7"/>
      <c r="E85" s="9"/>
      <c r="F85" s="6"/>
      <c r="G85" s="6"/>
      <c r="H85" s="6"/>
      <c r="J85" t="s">
        <v>113</v>
      </c>
    </row>
    <row r="86" spans="1:10">
      <c r="A86" s="7"/>
      <c r="B86" s="8"/>
      <c r="C86" s="33" t="s">
        <v>104</v>
      </c>
      <c r="D86" s="7" t="s">
        <v>8</v>
      </c>
      <c r="E86" s="9">
        <f>((4.2+2.9*2)+(3.1+2.5)*2+(4.2+2.8*2))</f>
        <v>31</v>
      </c>
      <c r="F86" s="6"/>
      <c r="G86" s="6"/>
      <c r="H86" s="6"/>
    </row>
    <row r="87" spans="1:10">
      <c r="A87" s="7"/>
      <c r="B87" s="8"/>
      <c r="C87" s="5" t="s">
        <v>6</v>
      </c>
      <c r="D87" s="7"/>
      <c r="E87" s="7"/>
      <c r="F87" s="13">
        <f>SUM(E86,E84)</f>
        <v>942.53</v>
      </c>
      <c r="G87" s="14"/>
      <c r="H87" s="15">
        <f>F87*G87</f>
        <v>0</v>
      </c>
    </row>
    <row r="88" spans="1:10" ht="45">
      <c r="A88" s="47" t="s">
        <v>83</v>
      </c>
      <c r="B88" s="8" t="s">
        <v>32</v>
      </c>
      <c r="C88" s="8" t="s">
        <v>49</v>
      </c>
      <c r="D88" s="7"/>
      <c r="E88" s="7"/>
      <c r="F88" s="9"/>
      <c r="G88" s="6"/>
      <c r="H88" s="6"/>
    </row>
    <row r="89" spans="1:10">
      <c r="A89" s="7"/>
      <c r="B89" s="8"/>
      <c r="C89" s="8" t="s">
        <v>33</v>
      </c>
      <c r="D89" s="7" t="s">
        <v>8</v>
      </c>
      <c r="E89" s="9">
        <v>25.527000000000001</v>
      </c>
      <c r="F89" s="6"/>
      <c r="G89" s="6"/>
      <c r="H89" s="6"/>
    </row>
    <row r="90" spans="1:10">
      <c r="A90" s="7"/>
      <c r="B90" s="8"/>
      <c r="C90" s="8" t="s">
        <v>17</v>
      </c>
      <c r="D90" s="7"/>
      <c r="E90" s="9"/>
      <c r="F90" s="6"/>
      <c r="G90" s="6"/>
      <c r="H90" s="6"/>
    </row>
    <row r="91" spans="1:10">
      <c r="A91" s="7"/>
      <c r="B91" s="8"/>
      <c r="C91" s="8" t="s">
        <v>18</v>
      </c>
      <c r="D91" s="7" t="s">
        <v>8</v>
      </c>
      <c r="E91" s="9">
        <v>24.206</v>
      </c>
      <c r="F91" s="6"/>
      <c r="G91" s="6"/>
      <c r="H91" s="6"/>
    </row>
    <row r="92" spans="1:10">
      <c r="A92" s="7"/>
      <c r="B92" s="8"/>
      <c r="C92" s="5" t="s">
        <v>6</v>
      </c>
      <c r="D92" s="7"/>
      <c r="E92" s="7"/>
      <c r="F92" s="13">
        <f>SUM(E91,E89)</f>
        <v>49.733000000000004</v>
      </c>
      <c r="G92" s="14"/>
      <c r="H92" s="15">
        <f>F92*G92</f>
        <v>0</v>
      </c>
    </row>
    <row r="93" spans="1:10" ht="60">
      <c r="A93" s="47" t="s">
        <v>84</v>
      </c>
      <c r="B93" s="8" t="s">
        <v>34</v>
      </c>
      <c r="C93" s="8" t="s">
        <v>50</v>
      </c>
      <c r="D93" s="7"/>
      <c r="E93" s="7"/>
      <c r="F93" s="9"/>
      <c r="G93" s="6"/>
      <c r="H93" s="6"/>
    </row>
    <row r="94" spans="1:10">
      <c r="A94" s="7"/>
      <c r="B94" s="8"/>
      <c r="C94" s="8" t="s">
        <v>35</v>
      </c>
      <c r="D94" s="7" t="s">
        <v>4</v>
      </c>
      <c r="E94" s="9">
        <v>56.728000000000002</v>
      </c>
      <c r="F94" s="6"/>
      <c r="G94" s="6"/>
      <c r="H94" s="6"/>
    </row>
    <row r="95" spans="1:10">
      <c r="A95" s="7"/>
      <c r="B95" s="8"/>
      <c r="C95" s="8" t="s">
        <v>36</v>
      </c>
      <c r="D95" s="7"/>
      <c r="E95" s="9"/>
      <c r="F95" s="6"/>
      <c r="G95" s="6"/>
      <c r="H95" s="6"/>
    </row>
    <row r="96" spans="1:10">
      <c r="A96" s="7"/>
      <c r="B96" s="8"/>
      <c r="C96" s="8" t="s">
        <v>37</v>
      </c>
      <c r="D96" s="7" t="s">
        <v>4</v>
      </c>
      <c r="E96" s="9">
        <v>23.8</v>
      </c>
      <c r="F96" s="6"/>
      <c r="G96" s="6"/>
      <c r="H96" s="6"/>
    </row>
    <row r="97" spans="1:9">
      <c r="A97" s="7"/>
      <c r="B97" s="8"/>
      <c r="C97" s="5" t="s">
        <v>6</v>
      </c>
      <c r="D97" s="7"/>
      <c r="E97" s="7"/>
      <c r="F97" s="13">
        <f>SUM(E96,E94)</f>
        <v>80.528000000000006</v>
      </c>
      <c r="G97" s="14"/>
      <c r="H97" s="15">
        <f>F97*G97</f>
        <v>0</v>
      </c>
    </row>
    <row r="98" spans="1:9" ht="45">
      <c r="A98" s="47" t="s">
        <v>85</v>
      </c>
      <c r="B98" s="8" t="s">
        <v>112</v>
      </c>
      <c r="C98" s="8" t="s">
        <v>114</v>
      </c>
      <c r="D98" s="7"/>
      <c r="E98" s="7"/>
      <c r="F98" s="13"/>
      <c r="G98" s="14"/>
      <c r="H98" s="15"/>
    </row>
    <row r="99" spans="1:9">
      <c r="A99" s="7"/>
      <c r="B99" s="8"/>
      <c r="C99" s="5" t="s">
        <v>6</v>
      </c>
      <c r="D99" s="47" t="s">
        <v>4</v>
      </c>
      <c r="E99" s="7"/>
      <c r="F99" s="13">
        <v>132.81</v>
      </c>
      <c r="G99" s="14"/>
      <c r="H99" s="15">
        <f>F99*G99</f>
        <v>0</v>
      </c>
    </row>
    <row r="100" spans="1:9" ht="30">
      <c r="A100" s="47" t="s">
        <v>86</v>
      </c>
      <c r="B100" s="8" t="s">
        <v>30</v>
      </c>
      <c r="C100" s="45" t="s">
        <v>132</v>
      </c>
      <c r="D100" s="7"/>
      <c r="E100" s="7"/>
      <c r="F100" s="9"/>
      <c r="G100" s="6"/>
      <c r="H100" s="6"/>
    </row>
    <row r="101" spans="1:9">
      <c r="A101" s="7"/>
      <c r="B101" s="8"/>
      <c r="C101" s="8" t="s">
        <v>38</v>
      </c>
      <c r="D101" s="7" t="s">
        <v>8</v>
      </c>
      <c r="E101" s="9">
        <v>28.364000000000001</v>
      </c>
      <c r="G101" s="6"/>
      <c r="H101" s="6"/>
    </row>
    <row r="102" spans="1:9">
      <c r="A102" s="7"/>
      <c r="B102" s="8"/>
      <c r="C102" s="5" t="s">
        <v>6</v>
      </c>
      <c r="D102" s="7"/>
      <c r="E102" s="7"/>
      <c r="F102" s="13">
        <f>SUM(E101)</f>
        <v>28.364000000000001</v>
      </c>
      <c r="G102" s="14"/>
      <c r="H102" s="15">
        <f>F102*G102</f>
        <v>0</v>
      </c>
    </row>
    <row r="103" spans="1:9" ht="60">
      <c r="A103" s="47" t="s">
        <v>87</v>
      </c>
      <c r="B103" s="8" t="s">
        <v>57</v>
      </c>
      <c r="C103" s="8" t="s">
        <v>39</v>
      </c>
      <c r="D103" s="7"/>
      <c r="E103" s="7"/>
      <c r="F103" s="9"/>
      <c r="G103" s="6"/>
      <c r="H103" s="6"/>
    </row>
    <row r="104" spans="1:9">
      <c r="A104" s="7"/>
      <c r="B104" s="8"/>
      <c r="C104" s="38" t="s">
        <v>108</v>
      </c>
      <c r="D104" s="7" t="s">
        <v>40</v>
      </c>
      <c r="E104" s="9">
        <v>11</v>
      </c>
      <c r="G104" s="6"/>
      <c r="H104" s="6"/>
    </row>
    <row r="105" spans="1:9">
      <c r="A105" s="7"/>
      <c r="B105" s="8"/>
      <c r="C105" s="5" t="s">
        <v>6</v>
      </c>
      <c r="D105" s="7"/>
      <c r="E105" s="7"/>
      <c r="F105" s="13">
        <f>SUM(E104)</f>
        <v>11</v>
      </c>
      <c r="G105" s="14"/>
      <c r="H105" s="15">
        <f>F105*G105</f>
        <v>0</v>
      </c>
    </row>
    <row r="106" spans="1:9">
      <c r="A106" s="47" t="s">
        <v>88</v>
      </c>
      <c r="B106" s="8" t="s">
        <v>57</v>
      </c>
      <c r="C106" s="8" t="s">
        <v>41</v>
      </c>
      <c r="D106" s="7"/>
      <c r="E106" s="7"/>
      <c r="F106" s="9"/>
      <c r="G106" s="6"/>
      <c r="H106" s="6"/>
    </row>
    <row r="107" spans="1:9">
      <c r="A107" s="7"/>
      <c r="B107" s="8"/>
      <c r="C107" s="38" t="s">
        <v>108</v>
      </c>
      <c r="D107" s="7" t="s">
        <v>40</v>
      </c>
      <c r="E107" s="9">
        <v>11</v>
      </c>
      <c r="G107" s="6"/>
      <c r="H107" s="6"/>
    </row>
    <row r="108" spans="1:9">
      <c r="A108" s="7"/>
      <c r="B108" s="8"/>
      <c r="C108" s="5" t="s">
        <v>6</v>
      </c>
      <c r="D108" s="7"/>
      <c r="E108" s="7"/>
      <c r="F108" s="13">
        <f>SUM(E107)</f>
        <v>11</v>
      </c>
      <c r="G108" s="14"/>
      <c r="H108" s="15">
        <f>F108*G108</f>
        <v>0</v>
      </c>
    </row>
    <row r="109" spans="1:9" ht="60">
      <c r="A109" s="47" t="s">
        <v>89</v>
      </c>
      <c r="B109" s="33" t="s">
        <v>58</v>
      </c>
      <c r="C109" s="42" t="s">
        <v>123</v>
      </c>
      <c r="D109" s="7"/>
      <c r="E109" s="9"/>
      <c r="F109" s="6"/>
      <c r="G109" s="6"/>
      <c r="H109" s="6"/>
    </row>
    <row r="110" spans="1:9">
      <c r="A110" s="7"/>
      <c r="B110" s="8"/>
      <c r="C110" s="38" t="s">
        <v>109</v>
      </c>
      <c r="D110" s="41" t="s">
        <v>31</v>
      </c>
      <c r="E110" s="9">
        <v>2</v>
      </c>
      <c r="F110" s="6"/>
      <c r="G110" s="6"/>
      <c r="H110" s="6"/>
    </row>
    <row r="111" spans="1:9">
      <c r="A111" s="7"/>
      <c r="B111" s="8"/>
      <c r="C111" s="5" t="s">
        <v>6</v>
      </c>
      <c r="D111" s="7"/>
      <c r="E111" s="7"/>
      <c r="F111" s="13">
        <f>SUM(E110)</f>
        <v>2</v>
      </c>
      <c r="G111" s="14"/>
      <c r="H111" s="15">
        <f>F111*G111</f>
        <v>0</v>
      </c>
    </row>
    <row r="112" spans="1:9" ht="45">
      <c r="A112" s="47" t="s">
        <v>90</v>
      </c>
      <c r="B112" s="8" t="s">
        <v>23</v>
      </c>
      <c r="C112" s="8" t="s">
        <v>51</v>
      </c>
      <c r="D112" s="7"/>
      <c r="E112" s="7"/>
      <c r="F112" s="9"/>
      <c r="G112" s="6"/>
      <c r="H112" s="6"/>
      <c r="I112" s="61"/>
    </row>
    <row r="113" spans="1:8">
      <c r="A113" s="7"/>
      <c r="B113" s="8"/>
      <c r="C113" s="8" t="s">
        <v>26</v>
      </c>
      <c r="D113" s="7" t="s">
        <v>4</v>
      </c>
      <c r="E113" s="9">
        <v>31</v>
      </c>
      <c r="G113" s="6"/>
      <c r="H113" s="6"/>
    </row>
    <row r="114" spans="1:8">
      <c r="A114" s="7"/>
      <c r="B114" s="8"/>
      <c r="C114" s="5" t="s">
        <v>6</v>
      </c>
      <c r="D114" s="7"/>
      <c r="E114" s="7"/>
      <c r="F114" s="13">
        <f>SUM(E113)</f>
        <v>31</v>
      </c>
      <c r="G114" s="14"/>
      <c r="H114" s="15">
        <f>F114*G114</f>
        <v>0</v>
      </c>
    </row>
    <row r="115" spans="1:8">
      <c r="A115" s="74" t="s">
        <v>91</v>
      </c>
      <c r="B115" s="76" t="s">
        <v>57</v>
      </c>
      <c r="C115" s="75" t="s">
        <v>178</v>
      </c>
      <c r="D115" s="62" t="s">
        <v>4</v>
      </c>
      <c r="E115" s="7">
        <v>3.1</v>
      </c>
      <c r="F115" s="13"/>
      <c r="G115" s="14"/>
      <c r="H115" s="15"/>
    </row>
    <row r="116" spans="1:8">
      <c r="A116" s="7"/>
      <c r="B116" s="8"/>
      <c r="C116" s="77" t="s">
        <v>6</v>
      </c>
      <c r="D116" s="62"/>
      <c r="E116" s="7"/>
      <c r="F116" s="13">
        <v>3.1</v>
      </c>
      <c r="G116" s="14"/>
      <c r="H116" s="15">
        <f>F116*G116</f>
        <v>0</v>
      </c>
    </row>
    <row r="117" spans="1:8" ht="60">
      <c r="A117" s="74" t="s">
        <v>92</v>
      </c>
      <c r="B117" s="8" t="s">
        <v>27</v>
      </c>
      <c r="C117" s="8" t="s">
        <v>52</v>
      </c>
      <c r="D117" s="7"/>
      <c r="E117" s="7"/>
      <c r="F117" s="9"/>
      <c r="G117" s="6"/>
      <c r="H117" s="6"/>
    </row>
    <row r="118" spans="1:8" ht="30">
      <c r="A118" s="7"/>
      <c r="B118" s="8"/>
      <c r="C118" s="8" t="s">
        <v>5</v>
      </c>
      <c r="D118" s="7" t="s">
        <v>4</v>
      </c>
      <c r="E118" s="9">
        <v>132.05000000000001</v>
      </c>
      <c r="G118" s="6"/>
      <c r="H118" s="6"/>
    </row>
    <row r="119" spans="1:8">
      <c r="A119" s="7"/>
      <c r="B119" s="8"/>
      <c r="C119" s="5" t="s">
        <v>6</v>
      </c>
      <c r="D119" s="7"/>
      <c r="E119" s="7"/>
      <c r="F119" s="13">
        <f>SUM(E118)</f>
        <v>132.05000000000001</v>
      </c>
      <c r="G119" s="14"/>
      <c r="H119" s="15">
        <f>F119*G119</f>
        <v>0</v>
      </c>
    </row>
    <row r="120" spans="1:8">
      <c r="A120" s="74" t="s">
        <v>93</v>
      </c>
      <c r="B120" s="76" t="s">
        <v>57</v>
      </c>
      <c r="C120" s="75" t="s">
        <v>179</v>
      </c>
      <c r="D120" s="62" t="s">
        <v>4</v>
      </c>
      <c r="E120" s="78">
        <f>F119*10%</f>
        <v>13.205000000000002</v>
      </c>
      <c r="F120" s="13"/>
      <c r="G120" s="14"/>
      <c r="H120" s="15"/>
    </row>
    <row r="121" spans="1:8">
      <c r="A121" s="7"/>
      <c r="B121" s="8"/>
      <c r="C121" s="77" t="s">
        <v>6</v>
      </c>
      <c r="D121" s="1"/>
      <c r="E121" s="1"/>
      <c r="F121" s="13">
        <f>E120</f>
        <v>13.205000000000002</v>
      </c>
      <c r="G121" s="14"/>
      <c r="H121" s="15">
        <f>F121*G121</f>
        <v>0</v>
      </c>
    </row>
    <row r="122" spans="1:8" ht="60">
      <c r="A122" s="74" t="s">
        <v>94</v>
      </c>
      <c r="B122" s="8" t="s">
        <v>42</v>
      </c>
      <c r="C122" s="60" t="s">
        <v>161</v>
      </c>
      <c r="D122" s="7"/>
      <c r="E122" s="7"/>
      <c r="F122" s="9"/>
      <c r="G122" s="6"/>
      <c r="H122" s="6"/>
    </row>
    <row r="123" spans="1:8" ht="30">
      <c r="A123" s="7"/>
      <c r="B123" s="8"/>
      <c r="C123" s="60" t="s">
        <v>159</v>
      </c>
      <c r="D123" s="7" t="s">
        <v>8</v>
      </c>
      <c r="E123" s="9">
        <f>33.013*0.9</f>
        <v>29.7117</v>
      </c>
      <c r="F123" s="6"/>
      <c r="G123" s="6"/>
      <c r="H123" s="6"/>
    </row>
    <row r="124" spans="1:8">
      <c r="A124" s="7"/>
      <c r="B124" s="8"/>
      <c r="C124" s="8" t="s">
        <v>21</v>
      </c>
      <c r="D124" s="7"/>
      <c r="E124" s="9"/>
      <c r="F124" s="6"/>
      <c r="G124" s="6"/>
      <c r="H124" s="6"/>
    </row>
    <row r="125" spans="1:8">
      <c r="A125" s="7"/>
      <c r="B125" s="8"/>
      <c r="C125" s="60" t="s">
        <v>160</v>
      </c>
      <c r="D125" s="7" t="s">
        <v>8</v>
      </c>
      <c r="E125" s="9">
        <f>7.75*0.9</f>
        <v>6.9750000000000005</v>
      </c>
      <c r="F125" s="6"/>
      <c r="G125" s="6"/>
      <c r="H125" s="6"/>
    </row>
    <row r="126" spans="1:8">
      <c r="A126" s="7"/>
      <c r="B126" s="8"/>
      <c r="C126" s="5" t="s">
        <v>6</v>
      </c>
      <c r="D126" s="7"/>
      <c r="E126" s="7"/>
      <c r="F126" s="13">
        <f>SUM(E125,E123)</f>
        <v>36.686700000000002</v>
      </c>
      <c r="G126" s="14"/>
      <c r="H126" s="15">
        <f>F126*G126</f>
        <v>0</v>
      </c>
    </row>
    <row r="127" spans="1:8" s="63" customFormat="1" ht="39.75" customHeight="1">
      <c r="A127" s="79" t="s">
        <v>95</v>
      </c>
      <c r="B127" s="75" t="s">
        <v>42</v>
      </c>
      <c r="C127" s="75" t="s">
        <v>183</v>
      </c>
      <c r="D127" s="79"/>
      <c r="E127" s="79"/>
      <c r="F127" s="80"/>
      <c r="G127" s="81"/>
      <c r="H127" s="81"/>
    </row>
    <row r="128" spans="1:8" s="63" customFormat="1">
      <c r="A128" s="79"/>
      <c r="B128" s="75"/>
      <c r="C128" s="75" t="s">
        <v>182</v>
      </c>
      <c r="D128" s="79" t="s">
        <v>8</v>
      </c>
      <c r="E128" s="80">
        <v>3.67</v>
      </c>
      <c r="F128" s="81"/>
      <c r="G128" s="81"/>
      <c r="H128" s="81"/>
    </row>
    <row r="129" spans="1:8" s="63" customFormat="1">
      <c r="A129" s="79"/>
      <c r="B129" s="75"/>
      <c r="C129" s="77" t="s">
        <v>6</v>
      </c>
      <c r="D129" s="79"/>
      <c r="E129" s="79"/>
      <c r="F129" s="82">
        <f>F126*10%</f>
        <v>3.6686700000000005</v>
      </c>
      <c r="G129" s="83"/>
      <c r="H129" s="84">
        <f>F129*G129</f>
        <v>0</v>
      </c>
    </row>
    <row r="130" spans="1:8" ht="30">
      <c r="A130" s="47" t="s">
        <v>93</v>
      </c>
      <c r="B130" s="8" t="s">
        <v>43</v>
      </c>
      <c r="C130" s="8" t="s">
        <v>44</v>
      </c>
      <c r="D130" s="7"/>
      <c r="E130" s="7"/>
      <c r="F130" s="9"/>
      <c r="G130" s="6"/>
      <c r="H130" s="6"/>
    </row>
    <row r="131" spans="1:8">
      <c r="A131" s="7"/>
      <c r="B131" s="8"/>
      <c r="C131" s="38" t="s">
        <v>110</v>
      </c>
      <c r="D131" s="7" t="s">
        <v>4</v>
      </c>
      <c r="E131" s="9">
        <v>4</v>
      </c>
      <c r="G131" s="6"/>
      <c r="H131" s="6"/>
    </row>
    <row r="132" spans="1:8">
      <c r="A132" s="7"/>
      <c r="B132" s="8"/>
      <c r="C132" s="5" t="s">
        <v>6</v>
      </c>
      <c r="D132" s="7"/>
      <c r="E132" s="7"/>
      <c r="F132" s="13">
        <f>SUM(E131)</f>
        <v>4</v>
      </c>
      <c r="G132" s="14"/>
      <c r="H132" s="15">
        <f>F132*G132</f>
        <v>0</v>
      </c>
    </row>
    <row r="133" spans="1:8" ht="30">
      <c r="A133" s="47" t="s">
        <v>94</v>
      </c>
      <c r="B133" s="8" t="s">
        <v>7</v>
      </c>
      <c r="C133" s="60" t="s">
        <v>164</v>
      </c>
      <c r="D133" s="7"/>
      <c r="E133" s="7"/>
      <c r="F133" s="9"/>
      <c r="G133" s="6"/>
      <c r="H133" s="6"/>
    </row>
    <row r="134" spans="1:8" ht="30">
      <c r="A134" s="7"/>
      <c r="B134" s="8"/>
      <c r="C134" s="76" t="s">
        <v>180</v>
      </c>
      <c r="D134" s="7" t="s">
        <v>8</v>
      </c>
      <c r="E134" s="34">
        <f>((7.55*12.8)*2+(3*1.15)+(5.2*1.15)+(34*14.6))*1.23*0.8</f>
        <v>687.92423999999994</v>
      </c>
      <c r="F134" s="6"/>
      <c r="G134" s="6"/>
      <c r="H134" s="6"/>
    </row>
    <row r="135" spans="1:8">
      <c r="A135" s="7"/>
      <c r="B135" s="8"/>
      <c r="C135" s="8" t="s">
        <v>9</v>
      </c>
      <c r="D135" s="7"/>
      <c r="E135" s="9"/>
      <c r="F135" s="6"/>
      <c r="G135" s="6"/>
      <c r="H135" s="6"/>
    </row>
    <row r="136" spans="1:8">
      <c r="A136" s="7"/>
      <c r="B136" s="8"/>
      <c r="C136" s="8" t="s">
        <v>10</v>
      </c>
      <c r="D136" s="7" t="s">
        <v>8</v>
      </c>
      <c r="E136" s="9">
        <f>((4.2*2.9)*2+(3.1*2.5)*2+(4.2*2.8))*0.8</f>
        <v>41.295999999999999</v>
      </c>
      <c r="F136" s="6"/>
      <c r="G136" s="6"/>
      <c r="H136" s="6"/>
    </row>
    <row r="137" spans="1:8">
      <c r="A137" s="7"/>
      <c r="B137" s="8"/>
      <c r="C137" s="5" t="s">
        <v>6</v>
      </c>
      <c r="D137" s="7"/>
      <c r="E137" s="7"/>
      <c r="F137" s="13">
        <f>SUM(E136,E134)</f>
        <v>729.22023999999999</v>
      </c>
      <c r="G137" s="14"/>
      <c r="H137" s="15">
        <f>F137*G137</f>
        <v>0</v>
      </c>
    </row>
    <row r="138" spans="1:8" s="63" customFormat="1" ht="36.75" customHeight="1">
      <c r="A138" s="79" t="s">
        <v>95</v>
      </c>
      <c r="B138" s="75" t="s">
        <v>7</v>
      </c>
      <c r="C138" s="75" t="s">
        <v>190</v>
      </c>
      <c r="D138" s="79"/>
      <c r="E138" s="79"/>
      <c r="F138" s="80"/>
      <c r="G138" s="81"/>
      <c r="H138" s="81"/>
    </row>
    <row r="139" spans="1:8" s="63" customFormat="1" ht="30">
      <c r="A139" s="79"/>
      <c r="B139" s="75"/>
      <c r="C139" s="75" t="s">
        <v>162</v>
      </c>
      <c r="D139" s="79" t="s">
        <v>8</v>
      </c>
      <c r="E139" s="85">
        <f>((7.55*12.8)*2+(3*1.15)+(5.2*1.15)+(34*14.6))*1.23*0.2</f>
        <v>171.98105999999999</v>
      </c>
      <c r="F139" s="81"/>
      <c r="G139" s="81"/>
      <c r="H139" s="81"/>
    </row>
    <row r="140" spans="1:8" s="63" customFormat="1">
      <c r="A140" s="79"/>
      <c r="B140" s="75"/>
      <c r="C140" s="75" t="s">
        <v>9</v>
      </c>
      <c r="D140" s="79"/>
      <c r="E140" s="80"/>
      <c r="F140" s="81"/>
      <c r="G140" s="81"/>
      <c r="H140" s="81"/>
    </row>
    <row r="141" spans="1:8" s="63" customFormat="1">
      <c r="A141" s="79"/>
      <c r="B141" s="75"/>
      <c r="C141" s="75" t="s">
        <v>163</v>
      </c>
      <c r="D141" s="79" t="s">
        <v>8</v>
      </c>
      <c r="E141" s="80">
        <f>((4.2*2.9)*2+(3.1*2.5)*2+(4.2*2.8))*0.2</f>
        <v>10.324</v>
      </c>
      <c r="F141" s="81"/>
      <c r="G141" s="81"/>
      <c r="H141" s="81"/>
    </row>
    <row r="142" spans="1:8" s="63" customFormat="1">
      <c r="A142" s="79"/>
      <c r="B142" s="75"/>
      <c r="C142" s="77" t="s">
        <v>6</v>
      </c>
      <c r="D142" s="79"/>
      <c r="E142" s="79"/>
      <c r="F142" s="82">
        <f>SUM(E141,E139)</f>
        <v>182.30506</v>
      </c>
      <c r="G142" s="83"/>
      <c r="H142" s="84">
        <f>F142*G142</f>
        <v>0</v>
      </c>
    </row>
    <row r="143" spans="1:8" ht="45">
      <c r="A143" s="47" t="s">
        <v>95</v>
      </c>
      <c r="B143" s="8" t="s">
        <v>11</v>
      </c>
      <c r="C143" s="8" t="s">
        <v>53</v>
      </c>
      <c r="D143" s="7"/>
      <c r="E143" s="7"/>
      <c r="F143" s="9"/>
      <c r="G143" s="6"/>
      <c r="H143" s="6"/>
    </row>
    <row r="144" spans="1:8">
      <c r="A144" s="7"/>
      <c r="B144" s="8"/>
      <c r="C144" s="8" t="s">
        <v>13</v>
      </c>
      <c r="D144" s="7" t="s">
        <v>12</v>
      </c>
      <c r="E144" s="9">
        <v>98.92</v>
      </c>
      <c r="F144" s="6"/>
      <c r="G144" s="6"/>
      <c r="H144" s="6"/>
    </row>
    <row r="145" spans="1:8">
      <c r="A145" s="7"/>
      <c r="B145" s="8"/>
      <c r="C145" s="8" t="s">
        <v>45</v>
      </c>
      <c r="D145" s="7"/>
      <c r="E145" s="9"/>
      <c r="F145" s="6"/>
      <c r="G145" s="6"/>
      <c r="H145" s="6"/>
    </row>
    <row r="146" spans="1:8">
      <c r="A146" s="7"/>
      <c r="B146" s="8"/>
      <c r="C146" s="8" t="s">
        <v>14</v>
      </c>
      <c r="D146" s="7" t="s">
        <v>12</v>
      </c>
      <c r="E146" s="9">
        <v>33.887999999999998</v>
      </c>
      <c r="F146" s="6"/>
      <c r="G146" s="6"/>
      <c r="H146" s="6"/>
    </row>
    <row r="147" spans="1:8">
      <c r="A147" s="7"/>
      <c r="B147" s="8"/>
      <c r="C147" s="5" t="s">
        <v>6</v>
      </c>
      <c r="D147" s="7"/>
      <c r="E147" s="7"/>
      <c r="F147" s="13">
        <f>SUM(E146,E144)</f>
        <v>132.80799999999999</v>
      </c>
      <c r="G147" s="14"/>
      <c r="H147" s="15">
        <f>F147*G147</f>
        <v>0</v>
      </c>
    </row>
    <row r="148" spans="1:8">
      <c r="A148" s="74" t="s">
        <v>96</v>
      </c>
      <c r="B148" s="8"/>
      <c r="C148" s="76" t="s">
        <v>184</v>
      </c>
      <c r="D148" s="7"/>
      <c r="E148" s="7"/>
      <c r="F148" s="13"/>
      <c r="G148" s="14"/>
      <c r="H148" s="15"/>
    </row>
    <row r="149" spans="1:8">
      <c r="A149" s="7"/>
      <c r="B149" s="8"/>
      <c r="C149" s="76" t="s">
        <v>181</v>
      </c>
      <c r="D149" s="74" t="s">
        <v>12</v>
      </c>
      <c r="E149" s="78">
        <f>F147*10%</f>
        <v>13.280799999999999</v>
      </c>
      <c r="F149" s="13"/>
      <c r="G149" s="14"/>
      <c r="H149" s="15"/>
    </row>
    <row r="150" spans="1:8" s="63" customFormat="1">
      <c r="A150" s="88"/>
      <c r="B150" s="77"/>
      <c r="C150" s="77" t="s">
        <v>6</v>
      </c>
      <c r="D150" s="88"/>
      <c r="E150" s="89"/>
      <c r="F150" s="82">
        <f>E149</f>
        <v>13.280799999999999</v>
      </c>
      <c r="G150" s="90"/>
      <c r="H150" s="15">
        <f>F150*G150</f>
        <v>0</v>
      </c>
    </row>
    <row r="151" spans="1:8" ht="45">
      <c r="A151" s="74" t="s">
        <v>97</v>
      </c>
      <c r="B151" s="8" t="s">
        <v>57</v>
      </c>
      <c r="C151" s="8" t="s">
        <v>56</v>
      </c>
      <c r="D151" s="7"/>
      <c r="E151" s="7"/>
      <c r="F151" s="9"/>
      <c r="G151" s="6"/>
      <c r="H151" s="6"/>
    </row>
    <row r="152" spans="1:8" ht="30">
      <c r="A152" s="7"/>
      <c r="B152" s="8"/>
      <c r="C152" s="8" t="s">
        <v>5</v>
      </c>
      <c r="D152" s="7" t="s">
        <v>4</v>
      </c>
      <c r="E152" s="9">
        <v>132.05000000000001</v>
      </c>
      <c r="G152" s="6"/>
      <c r="H152" s="6"/>
    </row>
    <row r="153" spans="1:8">
      <c r="A153" s="7"/>
      <c r="B153" s="8"/>
      <c r="C153" s="5" t="s">
        <v>6</v>
      </c>
      <c r="D153" s="7"/>
      <c r="E153" s="7"/>
      <c r="F153" s="13">
        <f>SUM(E152)</f>
        <v>132.05000000000001</v>
      </c>
      <c r="G153" s="14"/>
      <c r="H153" s="15">
        <f>F153*G153</f>
        <v>0</v>
      </c>
    </row>
    <row r="154" spans="1:8" s="92" customFormat="1">
      <c r="A154" s="79" t="s">
        <v>106</v>
      </c>
      <c r="B154" s="75"/>
      <c r="C154" s="75" t="s">
        <v>185</v>
      </c>
      <c r="D154" s="79"/>
      <c r="E154" s="86">
        <f>F153*0.1</f>
        <v>13.205000000000002</v>
      </c>
      <c r="F154" s="87"/>
      <c r="G154" s="83"/>
      <c r="H154" s="84"/>
    </row>
    <row r="155" spans="1:8" s="92" customFormat="1">
      <c r="A155" s="79"/>
      <c r="B155" s="75"/>
      <c r="C155" s="77" t="s">
        <v>6</v>
      </c>
      <c r="D155" s="88"/>
      <c r="E155" s="89"/>
      <c r="F155" s="82">
        <f>E154</f>
        <v>13.205000000000002</v>
      </c>
      <c r="G155" s="90"/>
      <c r="H155" s="91">
        <f>F155*G155</f>
        <v>0</v>
      </c>
    </row>
    <row r="156" spans="1:8" ht="30">
      <c r="A156" s="74" t="s">
        <v>134</v>
      </c>
      <c r="B156" s="45" t="s">
        <v>58</v>
      </c>
      <c r="C156" s="43" t="s">
        <v>121</v>
      </c>
      <c r="D156" s="7"/>
      <c r="E156" s="7"/>
      <c r="F156" s="13"/>
      <c r="G156" s="14"/>
      <c r="H156" s="15"/>
    </row>
    <row r="157" spans="1:8">
      <c r="A157" s="7"/>
      <c r="B157" s="8"/>
      <c r="C157" s="40" t="s">
        <v>126</v>
      </c>
      <c r="D157" s="7"/>
      <c r="E157" s="7"/>
      <c r="F157" s="13"/>
      <c r="G157" s="14"/>
      <c r="H157" s="15"/>
    </row>
    <row r="158" spans="1:8">
      <c r="A158" s="7"/>
      <c r="B158" s="8"/>
      <c r="C158" s="5" t="s">
        <v>133</v>
      </c>
      <c r="D158" s="47" t="s">
        <v>31</v>
      </c>
      <c r="E158" s="7"/>
      <c r="F158" s="13">
        <v>1</v>
      </c>
      <c r="G158" s="14"/>
      <c r="H158" s="15">
        <f>F158*G158</f>
        <v>0</v>
      </c>
    </row>
    <row r="159" spans="1:8" s="63" customFormat="1">
      <c r="A159" s="79" t="s">
        <v>136</v>
      </c>
      <c r="B159" s="75"/>
      <c r="C159" s="75" t="s">
        <v>165</v>
      </c>
      <c r="D159" s="79"/>
      <c r="E159" s="86"/>
      <c r="F159" s="87"/>
      <c r="G159" s="83"/>
      <c r="H159" s="84"/>
    </row>
    <row r="160" spans="1:8" s="63" customFormat="1">
      <c r="A160" s="79"/>
      <c r="B160" s="75"/>
      <c r="C160" s="77" t="s">
        <v>6</v>
      </c>
      <c r="D160" s="79" t="s">
        <v>31</v>
      </c>
      <c r="E160" s="89"/>
      <c r="F160" s="82">
        <v>1</v>
      </c>
      <c r="G160" s="83"/>
      <c r="H160" s="91">
        <f>F160*G160</f>
        <v>0</v>
      </c>
    </row>
    <row r="161" spans="1:8" s="63" customFormat="1">
      <c r="A161" s="79" t="s">
        <v>137</v>
      </c>
      <c r="B161" s="75"/>
      <c r="C161" s="75" t="s">
        <v>166</v>
      </c>
      <c r="D161" s="79"/>
      <c r="E161" s="86">
        <v>1</v>
      </c>
      <c r="F161" s="87"/>
      <c r="G161" s="83"/>
      <c r="H161" s="84"/>
    </row>
    <row r="162" spans="1:8" s="63" customFormat="1">
      <c r="A162" s="79"/>
      <c r="B162" s="75"/>
      <c r="C162" s="77" t="s">
        <v>6</v>
      </c>
      <c r="D162" s="88"/>
      <c r="E162" s="89"/>
      <c r="F162" s="82">
        <f>E161</f>
        <v>1</v>
      </c>
      <c r="G162" s="83"/>
      <c r="H162" s="91">
        <f>F162*G162</f>
        <v>0</v>
      </c>
    </row>
    <row r="163" spans="1:8" ht="45">
      <c r="A163" s="74" t="s">
        <v>138</v>
      </c>
      <c r="B163" s="8" t="s">
        <v>57</v>
      </c>
      <c r="C163" s="19" t="s">
        <v>79</v>
      </c>
      <c r="D163" s="7"/>
      <c r="E163" s="7"/>
      <c r="F163" s="9"/>
      <c r="G163" s="6"/>
      <c r="H163" s="6"/>
    </row>
    <row r="164" spans="1:8">
      <c r="A164" s="7"/>
      <c r="B164" s="8"/>
      <c r="C164" s="38" t="s">
        <v>109</v>
      </c>
      <c r="D164" s="7" t="s">
        <v>40</v>
      </c>
      <c r="E164" s="9">
        <v>2</v>
      </c>
      <c r="G164" s="6"/>
      <c r="H164" s="6"/>
    </row>
    <row r="165" spans="1:8">
      <c r="A165" s="7"/>
      <c r="B165" s="8"/>
      <c r="C165" s="5" t="s">
        <v>6</v>
      </c>
      <c r="D165" s="7"/>
      <c r="E165" s="7"/>
      <c r="F165" s="13">
        <f>SUM(E164)</f>
        <v>2</v>
      </c>
      <c r="G165" s="14"/>
      <c r="H165" s="15">
        <f>F165*G165</f>
        <v>0</v>
      </c>
    </row>
    <row r="166" spans="1:8" ht="30">
      <c r="A166" s="74" t="s">
        <v>141</v>
      </c>
      <c r="B166" s="40" t="s">
        <v>57</v>
      </c>
      <c r="C166" s="40" t="s">
        <v>119</v>
      </c>
      <c r="D166" s="7"/>
      <c r="E166" s="7"/>
      <c r="F166" s="13"/>
      <c r="G166" s="14"/>
      <c r="H166" s="15"/>
    </row>
    <row r="167" spans="1:8">
      <c r="A167" s="7"/>
      <c r="B167" s="8"/>
      <c r="C167" s="5"/>
      <c r="D167" s="41" t="s">
        <v>31</v>
      </c>
      <c r="E167" s="48">
        <v>1</v>
      </c>
      <c r="F167" s="13"/>
      <c r="G167" s="14"/>
      <c r="H167" s="15"/>
    </row>
    <row r="168" spans="1:8">
      <c r="A168" s="7"/>
      <c r="B168" s="8"/>
      <c r="C168" s="5" t="s">
        <v>6</v>
      </c>
      <c r="D168" s="7"/>
      <c r="E168" s="7"/>
      <c r="F168" s="13">
        <v>1</v>
      </c>
      <c r="G168" s="14"/>
      <c r="H168" s="15">
        <f>F168*G168</f>
        <v>0</v>
      </c>
    </row>
    <row r="169" spans="1:8" ht="45">
      <c r="A169" s="74" t="s">
        <v>186</v>
      </c>
      <c r="B169" s="40" t="s">
        <v>57</v>
      </c>
      <c r="C169" s="49" t="s">
        <v>139</v>
      </c>
      <c r="D169" s="7"/>
      <c r="E169" s="7"/>
      <c r="F169" s="13"/>
      <c r="G169" s="14"/>
      <c r="H169" s="15"/>
    </row>
    <row r="170" spans="1:8">
      <c r="A170" s="7"/>
      <c r="B170" s="8"/>
      <c r="C170" s="45" t="s">
        <v>135</v>
      </c>
      <c r="D170" s="47" t="s">
        <v>4</v>
      </c>
      <c r="E170" s="48">
        <f>132.05*15%</f>
        <v>19.807500000000001</v>
      </c>
      <c r="F170" s="13"/>
      <c r="G170" s="14"/>
      <c r="H170" s="15"/>
    </row>
    <row r="171" spans="1:8">
      <c r="A171" s="7"/>
      <c r="B171" s="8"/>
      <c r="C171" s="5" t="s">
        <v>6</v>
      </c>
      <c r="D171" s="41"/>
      <c r="E171" s="7"/>
      <c r="F171" s="13">
        <f>E170</f>
        <v>19.807500000000001</v>
      </c>
      <c r="G171" s="14"/>
      <c r="H171" s="15">
        <f>F171*G171</f>
        <v>0</v>
      </c>
    </row>
    <row r="172" spans="1:8" ht="30">
      <c r="A172" s="74" t="s">
        <v>187</v>
      </c>
      <c r="B172" s="40" t="s">
        <v>124</v>
      </c>
      <c r="C172" s="45" t="s">
        <v>142</v>
      </c>
      <c r="D172" s="7"/>
      <c r="E172" s="48"/>
      <c r="F172" s="13"/>
      <c r="G172" s="14"/>
      <c r="H172" s="15"/>
    </row>
    <row r="173" spans="1:8">
      <c r="A173" s="7"/>
      <c r="B173" s="8"/>
      <c r="C173" s="45" t="s">
        <v>143</v>
      </c>
      <c r="D173" s="47" t="s">
        <v>8</v>
      </c>
      <c r="E173" s="7">
        <f>(1.8*34+1*(7.5+7+6.5+4.5+5.5+10+6.5)+0.8*10+1.8*(3.5+14.5+3+3.5))*25%</f>
        <v>40.200000000000003</v>
      </c>
      <c r="F173" s="13"/>
      <c r="G173" s="14"/>
      <c r="H173" s="15"/>
    </row>
    <row r="174" spans="1:8">
      <c r="A174" s="7"/>
      <c r="B174" s="8"/>
      <c r="C174" s="5" t="s">
        <v>6</v>
      </c>
      <c r="D174" s="7"/>
      <c r="E174" s="7"/>
      <c r="F174" s="13">
        <f>E173</f>
        <v>40.200000000000003</v>
      </c>
      <c r="G174" s="14"/>
      <c r="H174" s="15">
        <f>F174*G174</f>
        <v>0</v>
      </c>
    </row>
    <row r="175" spans="1:8">
      <c r="A175" s="74" t="s">
        <v>188</v>
      </c>
      <c r="B175" s="8"/>
      <c r="C175" s="45" t="s">
        <v>140</v>
      </c>
      <c r="D175" s="7"/>
      <c r="E175" s="7"/>
      <c r="F175" s="13"/>
      <c r="G175" s="14"/>
      <c r="H175" s="15"/>
    </row>
    <row r="176" spans="1:8">
      <c r="A176" s="47"/>
      <c r="B176" s="8"/>
      <c r="C176" s="50">
        <v>160.80000000000001</v>
      </c>
      <c r="D176" s="47" t="s">
        <v>8</v>
      </c>
      <c r="E176" s="7"/>
      <c r="F176" s="13"/>
      <c r="G176" s="14"/>
      <c r="H176" s="15"/>
    </row>
    <row r="177" spans="1:8">
      <c r="A177" s="47"/>
      <c r="B177" s="8"/>
      <c r="C177" s="5" t="s">
        <v>6</v>
      </c>
      <c r="D177" s="7"/>
      <c r="E177" s="7"/>
      <c r="F177" s="13">
        <f>C176</f>
        <v>160.80000000000001</v>
      </c>
      <c r="G177" s="14"/>
      <c r="H177" s="15">
        <f>F177*G177</f>
        <v>0</v>
      </c>
    </row>
    <row r="178" spans="1:8">
      <c r="A178" s="74" t="s">
        <v>189</v>
      </c>
      <c r="B178" s="40" t="s">
        <v>57</v>
      </c>
      <c r="C178" s="43" t="s">
        <v>122</v>
      </c>
      <c r="D178" s="7"/>
      <c r="E178" s="48"/>
      <c r="F178" s="13"/>
      <c r="G178" s="14"/>
      <c r="H178" s="15"/>
    </row>
    <row r="179" spans="1:8">
      <c r="A179" s="7"/>
      <c r="B179" s="8"/>
      <c r="C179" s="5" t="s">
        <v>6</v>
      </c>
      <c r="D179" s="41" t="s">
        <v>31</v>
      </c>
      <c r="E179" s="7"/>
      <c r="F179" s="13">
        <v>1</v>
      </c>
      <c r="G179" s="14"/>
      <c r="H179" s="15">
        <f>F179*G179</f>
        <v>0</v>
      </c>
    </row>
    <row r="180" spans="1:8">
      <c r="A180" s="20">
        <v>5</v>
      </c>
      <c r="B180" s="64" t="s">
        <v>74</v>
      </c>
      <c r="C180" s="64"/>
      <c r="D180" s="20"/>
      <c r="E180" s="20"/>
      <c r="F180" s="10"/>
      <c r="G180" s="22"/>
      <c r="H180" s="23">
        <f>SUM(H181)</f>
        <v>0</v>
      </c>
    </row>
    <row r="181" spans="1:8">
      <c r="A181" s="37" t="s">
        <v>107</v>
      </c>
      <c r="B181" s="19" t="s">
        <v>58</v>
      </c>
      <c r="C181" s="36" t="s">
        <v>98</v>
      </c>
      <c r="D181" s="12" t="s">
        <v>31</v>
      </c>
      <c r="E181" s="12"/>
      <c r="F181" s="13"/>
      <c r="G181" s="14"/>
      <c r="H181" s="15">
        <f>(H82+H65+H15+H78)*5%</f>
        <v>0</v>
      </c>
    </row>
    <row r="182" spans="1:8">
      <c r="A182" s="65"/>
      <c r="B182" s="67"/>
      <c r="C182" s="24" t="s">
        <v>76</v>
      </c>
      <c r="D182" s="65"/>
      <c r="E182" s="66"/>
      <c r="F182" s="66"/>
      <c r="G182" s="67"/>
      <c r="H182" s="11">
        <f>SUM(H180,H82,H65,H15)</f>
        <v>0</v>
      </c>
    </row>
    <row r="183" spans="1:8">
      <c r="A183" s="68"/>
      <c r="B183" s="70"/>
      <c r="C183" s="24" t="s">
        <v>77</v>
      </c>
      <c r="D183" s="68"/>
      <c r="E183" s="69"/>
      <c r="F183" s="69"/>
      <c r="G183" s="70"/>
      <c r="H183" s="11">
        <f>H182*23%</f>
        <v>0</v>
      </c>
    </row>
    <row r="184" spans="1:8">
      <c r="A184" s="71"/>
      <c r="B184" s="73"/>
      <c r="C184" s="24" t="s">
        <v>78</v>
      </c>
      <c r="D184" s="71"/>
      <c r="E184" s="72"/>
      <c r="F184" s="72"/>
      <c r="G184" s="73"/>
      <c r="H184" s="11">
        <f>H182+H183</f>
        <v>0</v>
      </c>
    </row>
    <row r="186" spans="1:8">
      <c r="E186" s="51" t="s">
        <v>144</v>
      </c>
    </row>
    <row r="187" spans="1:8" ht="45">
      <c r="E187" s="52" t="s">
        <v>145</v>
      </c>
    </row>
  </sheetData>
  <mergeCells count="7">
    <mergeCell ref="D182:G184"/>
    <mergeCell ref="A182:B184"/>
    <mergeCell ref="B15:C15"/>
    <mergeCell ref="B82:C82"/>
    <mergeCell ref="B65:C65"/>
    <mergeCell ref="B180:C180"/>
    <mergeCell ref="B78:C78"/>
  </mergeCells>
  <printOptions horizontalCentered="1"/>
  <pageMargins left="0.27559055118110237" right="0.15748031496062992" top="0.86614173228346458" bottom="0.62992125984251968" header="0.51181102362204722" footer="0.23622047244094491"/>
  <pageSetup paperSize="9" scale="72" orientation="portrait" r:id="rId1"/>
  <headerFooter>
    <oddHeader>&amp;LKOSZTORYS OFERTOWY&amp;Rzałacznik nr 6 do SIWZ</oddHeader>
    <oddFooter>&amp;LBZPiFZ.27.12.2018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kosztorys</vt:lpstr>
      <vt:lpstr>kosztorys!Obszar_wydruku</vt:lpstr>
      <vt:lpstr>kosztorys!Tytuły_wydruku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esprimo</dc:creator>
  <cp:lastModifiedBy>Grażyna Stańczak</cp:lastModifiedBy>
  <cp:lastPrinted>2018-05-17T15:06:51Z</cp:lastPrinted>
  <dcterms:created xsi:type="dcterms:W3CDTF">2016-03-15T19:40:13Z</dcterms:created>
  <dcterms:modified xsi:type="dcterms:W3CDTF">2018-06-01T13:05:33Z</dcterms:modified>
</cp:coreProperties>
</file>