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odgorski\Desktop\"/>
    </mc:Choice>
  </mc:AlternateContent>
  <bookViews>
    <workbookView xWindow="360" yWindow="120" windowWidth="16080" windowHeight="13620"/>
  </bookViews>
  <sheets>
    <sheet name="ZBIORCZE ZEST. KOSZTÓW" sheetId="3" r:id="rId1"/>
  </sheets>
  <definedNames>
    <definedName name="_xlnm.Print_Titles" localSheetId="0">'ZBIORCZE ZEST. KOSZTÓW'!$1:$1</definedName>
  </definedNames>
  <calcPr calcId="152511" fullCalcOnLoad="1" fullPrecision="0"/>
</workbook>
</file>

<file path=xl/calcChain.xml><?xml version="1.0" encoding="utf-8"?>
<calcChain xmlns="http://schemas.openxmlformats.org/spreadsheetml/2006/main">
  <c r="G198" i="3" l="1"/>
  <c r="G199" i="3"/>
  <c r="G197" i="3"/>
  <c r="G196" i="3"/>
  <c r="G121" i="3"/>
  <c r="G147" i="3"/>
  <c r="G148" i="3"/>
  <c r="G149" i="3"/>
  <c r="G150" i="3"/>
  <c r="G151" i="3"/>
  <c r="G146" i="3"/>
  <c r="G155" i="3"/>
  <c r="G156" i="3"/>
  <c r="G157" i="3"/>
  <c r="G158" i="3"/>
  <c r="G159" i="3"/>
  <c r="G154" i="3"/>
  <c r="G163" i="3"/>
  <c r="G164" i="3"/>
  <c r="G165" i="3"/>
  <c r="G166" i="3"/>
  <c r="G167" i="3"/>
  <c r="G168" i="3"/>
  <c r="G169" i="3"/>
  <c r="G170" i="3"/>
  <c r="G171" i="3"/>
  <c r="G172" i="3"/>
  <c r="G173" i="3"/>
  <c r="G162" i="3"/>
  <c r="G177" i="3"/>
  <c r="G178" i="3"/>
  <c r="G176" i="3"/>
  <c r="G182" i="3"/>
  <c r="G183" i="3"/>
  <c r="G184" i="3"/>
  <c r="G181" i="3"/>
  <c r="G188" i="3"/>
  <c r="G189" i="3"/>
  <c r="G190" i="3"/>
  <c r="G191" i="3"/>
  <c r="G192" i="3"/>
  <c r="G187" i="3"/>
  <c r="G143" i="3"/>
  <c r="G144" i="3"/>
  <c r="E17" i="3"/>
  <c r="G17" i="3"/>
  <c r="E16" i="3"/>
  <c r="G16" i="3"/>
  <c r="E15" i="3"/>
  <c r="G15" i="3"/>
  <c r="E14" i="3"/>
  <c r="E13" i="3"/>
  <c r="G13" i="3"/>
  <c r="G27" i="3"/>
  <c r="G23" i="3"/>
  <c r="G21" i="3"/>
  <c r="G18" i="3"/>
  <c r="E6" i="3"/>
  <c r="G6" i="3"/>
  <c r="E5" i="3"/>
  <c r="G5" i="3"/>
  <c r="E4" i="3"/>
  <c r="G4" i="3"/>
  <c r="G8" i="3"/>
  <c r="G134" i="3"/>
  <c r="G135" i="3"/>
  <c r="G136" i="3"/>
  <c r="G137" i="3"/>
  <c r="G138" i="3"/>
  <c r="G133" i="3"/>
  <c r="G104" i="3"/>
  <c r="G103" i="3"/>
  <c r="G102" i="3"/>
  <c r="G101" i="3"/>
  <c r="G100" i="3"/>
  <c r="G97" i="3"/>
  <c r="G96" i="3"/>
  <c r="G95" i="3"/>
  <c r="G94" i="3"/>
  <c r="G93" i="3"/>
  <c r="G92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E73" i="3"/>
  <c r="G73" i="3"/>
  <c r="G72" i="3"/>
  <c r="G71" i="3"/>
  <c r="G68" i="3"/>
  <c r="G67" i="3"/>
  <c r="G66" i="3"/>
  <c r="G65" i="3"/>
  <c r="G64" i="3"/>
  <c r="E63" i="3"/>
  <c r="G63" i="3"/>
  <c r="G62" i="3"/>
  <c r="G61" i="3"/>
  <c r="G60" i="3"/>
  <c r="G57" i="3"/>
  <c r="G56" i="3"/>
  <c r="G55" i="3"/>
  <c r="G54" i="3"/>
  <c r="G53" i="3"/>
  <c r="G52" i="3"/>
  <c r="E51" i="3"/>
  <c r="G51" i="3"/>
  <c r="G50" i="3"/>
  <c r="G49" i="3"/>
  <c r="G48" i="3"/>
  <c r="E47" i="3"/>
  <c r="G47" i="3"/>
  <c r="G44" i="3"/>
  <c r="E43" i="3"/>
  <c r="G43" i="3"/>
  <c r="G42" i="3"/>
  <c r="G41" i="3"/>
  <c r="G10" i="3"/>
  <c r="G9" i="3"/>
  <c r="G7" i="3"/>
  <c r="G22" i="3"/>
  <c r="G19" i="3"/>
  <c r="G20" i="3"/>
  <c r="G24" i="3"/>
  <c r="G25" i="3"/>
  <c r="G26" i="3"/>
  <c r="G28" i="3"/>
  <c r="G29" i="3"/>
  <c r="G30" i="3"/>
  <c r="G31" i="3"/>
  <c r="G32" i="3"/>
  <c r="G33" i="3"/>
  <c r="G34" i="3"/>
  <c r="G35" i="3"/>
  <c r="G36" i="3"/>
  <c r="G179" i="3"/>
  <c r="G200" i="3"/>
  <c r="G90" i="3"/>
  <c r="G193" i="3"/>
  <c r="G185" i="3"/>
  <c r="G139" i="3"/>
  <c r="G140" i="3"/>
  <c r="G58" i="3"/>
  <c r="G69" i="3"/>
  <c r="G105" i="3"/>
  <c r="G152" i="3"/>
  <c r="G37" i="3"/>
  <c r="G45" i="3"/>
  <c r="G98" i="3"/>
  <c r="G160" i="3"/>
  <c r="G174" i="3"/>
  <c r="G11" i="3"/>
  <c r="G38" i="3"/>
  <c r="G194" i="3"/>
  <c r="G106" i="3"/>
  <c r="G201" i="3"/>
  <c r="G202" i="3"/>
  <c r="G203" i="3"/>
</calcChain>
</file>

<file path=xl/sharedStrings.xml><?xml version="1.0" encoding="utf-8"?>
<sst xmlns="http://schemas.openxmlformats.org/spreadsheetml/2006/main" count="695" uniqueCount="437">
  <si>
    <t>Podatek VAT</t>
  </si>
  <si>
    <t>Podstawa</t>
  </si>
  <si>
    <t>Opis</t>
  </si>
  <si>
    <t>Ilość</t>
  </si>
  <si>
    <t>Wartość</t>
  </si>
  <si>
    <t>Roboty przygotowawcze</t>
  </si>
  <si>
    <t>KNR 2-01 0121-02</t>
  </si>
  <si>
    <t>Roboty pomiarowe przy powierzchniowych robotach ziemnych</t>
  </si>
  <si>
    <t>ha</t>
  </si>
  <si>
    <t>KNR 2-01 0126-01</t>
  </si>
  <si>
    <t>Usunięcie warstwy ziemi urodzajnej (humusu) o grubości do 15 cm za pomocą spycharek</t>
  </si>
  <si>
    <t>m2</t>
  </si>
  <si>
    <t>KNNR 1 0205-04</t>
  </si>
  <si>
    <t>m3</t>
  </si>
  <si>
    <t>KNNR 1 0208-02</t>
  </si>
  <si>
    <t>Razem dział: Roboty przygotowawcze</t>
  </si>
  <si>
    <t>Wykonanie zbiornika</t>
  </si>
  <si>
    <t>KNNR 1 0203-05</t>
  </si>
  <si>
    <t>KNNR 1 0406-01</t>
  </si>
  <si>
    <t>KNNR 1 0503-03</t>
  </si>
  <si>
    <t>KNNR 11 0702-01</t>
  </si>
  <si>
    <t>Umocnienie czaszy i skarp składowisk włókniną syntetyczną</t>
  </si>
  <si>
    <t>KNNR 11 0501-04</t>
  </si>
  <si>
    <t>Podłoża i obsypki z kruszyw naturalnych z wykopu z ich przesianiem</t>
  </si>
  <si>
    <t>Układanie czasowych dróg kołowych i placów z płyt betonowych ażurowych o powierzchni 1 sztuki do 1 m2</t>
  </si>
  <si>
    <t>KNNR 1 0507-02 adapt</t>
  </si>
  <si>
    <t>m</t>
  </si>
  <si>
    <t>Cokoły betonowe dla ogrodzeń systemowych panelowych</t>
  </si>
  <si>
    <t>Razem dział: Wykonanie zbiornika</t>
  </si>
  <si>
    <t>KNR 2-01 0119-03</t>
  </si>
  <si>
    <t>Roboty pomiarowe przy liniowych robotach ziemnych - trasa drogi w terenie równinnym</t>
  </si>
  <si>
    <t>km</t>
  </si>
  <si>
    <t>KNNR 6 0401-05</t>
  </si>
  <si>
    <t>Opornik betonowy o wymiarach 12x25 cm bez ław na podsypce cementowo-piaskowej</t>
  </si>
  <si>
    <t>KNR 2-31 0402-04</t>
  </si>
  <si>
    <t>Ława pod opornik betonowa z oporem</t>
  </si>
  <si>
    <t>KNR 2-31 0403-03</t>
  </si>
  <si>
    <t>Krawężniki betonowe wystające o wymiarach 15x30 cm na podsypce cementowo-piaskowej</t>
  </si>
  <si>
    <t>Ława pod krawężniki betonowa z oporem</t>
  </si>
  <si>
    <t>KNNR 6 0103-01</t>
  </si>
  <si>
    <t>KNNR 6 0104-01</t>
  </si>
  <si>
    <t>KNNR 6 0113-06</t>
  </si>
  <si>
    <t>Warstwa górna podbudowy z kruszyw łamanych o grubości po zagęszczeniu 15 cm</t>
  </si>
  <si>
    <t>KNR 0-11 0317-03</t>
  </si>
  <si>
    <t>Nawierzchnie z kostki betonowej "POLBRUK" grubości 80 mm typu 60/8 na podsypce cementowo-piaskowej grubości 50 mm z wypełnieniem spoin zaprawą cementową</t>
  </si>
  <si>
    <t>Przepompownie</t>
  </si>
  <si>
    <t>KNNR 1 0204-03</t>
  </si>
  <si>
    <t>KNNR 1 0210-04</t>
  </si>
  <si>
    <t>KNNR 1 0314-02</t>
  </si>
  <si>
    <t>KNNR 1 0605-03</t>
  </si>
  <si>
    <t>kalkulacja indywidualna</t>
  </si>
  <si>
    <t>Praca zestawu igłofiltrów</t>
  </si>
  <si>
    <t>m-g</t>
  </si>
  <si>
    <t>KNNR 1 0214-03</t>
  </si>
  <si>
    <t>Montaż przepompowni P-1</t>
  </si>
  <si>
    <t>szt</t>
  </si>
  <si>
    <t>Montaż przepompowni P-2</t>
  </si>
  <si>
    <t>KNNR 4 1012-06</t>
  </si>
  <si>
    <t>KNNR 4 1005-07</t>
  </si>
  <si>
    <t>KNNR 4 1014-09</t>
  </si>
  <si>
    <t>KNNR 6 0109-01</t>
  </si>
  <si>
    <t>Podbudowy betonowe o grubości po zagęszczeniu 10 cm pielęgnowane piaskiem i wodą</t>
  </si>
  <si>
    <t>Nawierzchnie z dybli betonowych DC15, spoiny wypełnione zaprawą cementową</t>
  </si>
  <si>
    <t>Razem dział: Przepompownie</t>
  </si>
  <si>
    <t>Wylot ze zbiornika</t>
  </si>
  <si>
    <t>KNNR 10 0201-02</t>
  </si>
  <si>
    <t>KNNR 10 0205-02</t>
  </si>
  <si>
    <t>Zastawka kanałowa dn500 stal KO</t>
  </si>
  <si>
    <t>KNNR-W 10 2104-10</t>
  </si>
  <si>
    <t>Łaty wodowskazowe na kształtownikach stalowych</t>
  </si>
  <si>
    <t>Razem dział: Wylot ze zbiornika</t>
  </si>
  <si>
    <t>Schody na skarpach</t>
  </si>
  <si>
    <t>KNNR 6 0404-05</t>
  </si>
  <si>
    <t>Obrzeża betonowe o wymiarach 30x8 cm na podsypce cementowo-piaskowej, spoiny wypełnione zaprawą cementową</t>
  </si>
  <si>
    <t>KNNR 6 0202-04</t>
  </si>
  <si>
    <t>Razem dział: Schody na skarpach</t>
  </si>
  <si>
    <t>Roboty ziemne wykonywane koparkami przedsiębiernymi o poj, łyżki 0,60 m3 w gruncie kat, I-III w ziemi uprzednio zmagazynowanej w hałdach z transportem urobku na odległość do 1 km samochodami samowyładowczymi - wywóz nadmiaru ziemi urodzajnej</t>
  </si>
  <si>
    <t>Dodatek za każdy rozpoczęty 1 km transportu ziemi samochodami samowyładowczymi po drogach o nawierzchni utwardzonej (kat, gruntu I-IV) ponad 1 km</t>
  </si>
  <si>
    <t>Roboty ziemne wykonywane koparkami zgarniakowymi o poj, łyżki 1,20 m3 w gruncie kat, I-II z transportem urobku na odległość do 1 km samochodami samowyładowczymi</t>
  </si>
  <si>
    <t>Nasypy wykonywane koparkami zgarniakowymi z bezpośrednim przerzutem gruntu uzyskanego z ukopu; grunt kat, I-II</t>
  </si>
  <si>
    <t>Plantowanie (obrobienie na czysto) skarp i dna wykopów wykonywanych mechanicznie w gruntach kat,I-III</t>
  </si>
  <si>
    <t>KNR-W 2-01 0120-03 adapt,</t>
  </si>
  <si>
    <t>KNNR 1 0507-01 adapt,</t>
  </si>
  <si>
    <t>Humusowanie skarp z obsianiem przy grubości warstwy humusu 5 cm,- humus miejscowy</t>
  </si>
  <si>
    <t>Humusowanie skarp z obsianiem; dodatek za każdy dalszy 1 cm humusu,- humus miejscowy</t>
  </si>
  <si>
    <t>KNNR 2 1603-02 adapt,</t>
  </si>
  <si>
    <t>Ogrodzenie systemowe panelowe 3d, wys, paneli 1,73m, rozstaw 2,5m</t>
  </si>
  <si>
    <t>KNNR 2 1601-02 adapt,</t>
  </si>
  <si>
    <t>KNR 2-02 1808-11 adapt,</t>
  </si>
  <si>
    <t>Wrota z furtkami wysokości 1,8 m; szerokość wrót 3,5 m do ogrodzeń systemowych</t>
  </si>
  <si>
    <t>kpl,</t>
  </si>
  <si>
    <t>Profilowanie i zagęszczanie podłoża wykonywane ręcznie w gruncie kat, II-IV pod warstwy konstrukcyjne nawierzchni</t>
  </si>
  <si>
    <t>Warstwy odsączające zagęszczane mechanicznie o gr,10 cm</t>
  </si>
  <si>
    <t>Roboty ziemne wykonywane koparkami chwytakowymi o poj, łyżki 0,60 m3 w gruncie kat, I-II z transportem urobku na odległość do 1 km samochodami samowyładowczymi - wypór</t>
  </si>
  <si>
    <t>Wykopy oraz przekopy o głębokości do 4,0 m wykonywane na odkład koparkami podsiębiernymi o pojemności łyżki 1,20 m3 w gruncie kat, I-II</t>
  </si>
  <si>
    <t>Umocnienie ścian wykopów o szerokości do 1,0 m i głębokości do 6,0 m w gruntach nawodnionych kat, I-IV grodzicami wbijanymi pionowo wraz z wyciąganiem grodzic</t>
  </si>
  <si>
    <t>Igłofiltry o średnicy do 50 mm wpłukiwane w grunt bezpośrednio bez obsypki do głębokości 8 m,</t>
  </si>
  <si>
    <t>szt,</t>
  </si>
  <si>
    <t>Zasypanie wykopów fundamentowych podłużnych, punktowych, rowów, wykopów obiektowych spycharkami z zagęszczeniem mechanicznym zagęszczarkami (grubość warstwy w stanie luźnym 40 cm) - kat, gruntu I-II</t>
  </si>
  <si>
    <t>KNNR 4 1307-03 adapt,</t>
  </si>
  <si>
    <t>Kanały z rur polietylenowych o śr, nom, 400 mm łączonych na uszczelkę</t>
  </si>
  <si>
    <t>Sieci wodociągowe - montaż kształtek ciśnieniowych PE, PEHD o śr,zewnętrznej 400 mm - kolana</t>
  </si>
  <si>
    <t>Sieci wodociągowe - rury stalowe (stal KO) o złączach spawanych o śr,zewnętrznej i grubości ścianek 406/10,0 mm</t>
  </si>
  <si>
    <t>KNNR 4 1430-01 adapt,</t>
  </si>
  <si>
    <t>Wykonanie różnych elementów drobnowymiarowych o objętości do 1,5 m3 - elementy betonowe - bloki oporowe B-15</t>
  </si>
  <si>
    <t>Sieci wodociągowe - montaż kształtek ciśnieniowych PE, PEHD o śr,zewnętrznej 400 mm - ŁR</t>
  </si>
  <si>
    <t>Sieci wodociągowe - kształtki żeliwne ciśnieniowe kołnierzowe o śr, 400 mm do zabetonowania</t>
  </si>
  <si>
    <t>KNNR 4 1420-04 adapt,</t>
  </si>
  <si>
    <t>Klapy dla rur o śr,400 mm</t>
  </si>
  <si>
    <t>Wykonanie różnych elementów drobnowymiarowych o objętości do 1,5 m3 - elementy betonowe - obetonowanie klap B-20</t>
  </si>
  <si>
    <t>KNNR 6 0307-04 adapt,</t>
  </si>
  <si>
    <t>Budowle betonowe i żelbetowe o objętości do 1,0 m3 - elementy żelbetowe - ścianka</t>
  </si>
  <si>
    <t>m3 miesz,</t>
  </si>
  <si>
    <t>Zbrojenie konstrukcji betonowych o śr, 10 - 14 mm - płyty fundamentowe, stropy filary, ściany pionowe lub pochyłe, przyczółki jazów, mury oporowe, głowy śluz, słupy i pojedyncze belki</t>
  </si>
  <si>
    <t>kg zbroj,</t>
  </si>
  <si>
    <t>Budowle betonowe i żelbetowe o objętości do 1,0 m3 - elementy żelbetowe - wylot</t>
  </si>
  <si>
    <t>KNNR 4 1420-01 adapt,</t>
  </si>
  <si>
    <t>Wykonanie różnych elementów drobnowymiarowych o objętości do 1,5 m3 - elementy betonowe - C16/20</t>
  </si>
  <si>
    <t>KNNR 6 0701-03 adapt,</t>
  </si>
  <si>
    <t>Poręcze ochronne sztywne z pochwytem i przeciągiem z rur śr, 45 mm</t>
  </si>
  <si>
    <t>Nawierzchnie żwirowe, warstwa górna gr, po zagęszczeniu 12 cm z kruszywa rozściełanego ręcznie</t>
  </si>
  <si>
    <t>Cena jedn.</t>
  </si>
  <si>
    <t>Razem dział: Wykonanie zjazdu z ul. Czarny Szlak</t>
  </si>
  <si>
    <t>Lp.</t>
  </si>
  <si>
    <t>Roboty ziemne i towarzyszące</t>
  </si>
  <si>
    <t>KNR-W 2-01 0802-02</t>
  </si>
  <si>
    <t>KNR-W 2-01 0808-02</t>
  </si>
  <si>
    <t>Wykopy z zasypaniem, wykonywane w gruncie kat. III, o ścianach zabezpieczonych obudową OW WRONKI - typ słupowy, przy głębokości do 4,80 m; szerokość wykopu 1,0-2,0 m</t>
  </si>
  <si>
    <t>KNR-W 2-01 0811-03</t>
  </si>
  <si>
    <t>Wykopy z zasypaniem, wykonywane w gruncie kat. III, o ścianach zabezpieczonych obudową OW WRONKI - typ słupowy, przy głębokości 7,20 m; szerokość wykopu 2,0-3,0 m</t>
  </si>
  <si>
    <t>Igłofiltry o średnicy do 50 mm wpłukiwane w grunt bezpośrednio bez obsypki do głębokości 8 m.</t>
  </si>
  <si>
    <t>szt.</t>
  </si>
  <si>
    <t>KNNR 1 0605-02</t>
  </si>
  <si>
    <t>Igłofiltry o średnicy do 50 mm wpłukiwane w grunt bezpośrednio bez obsypki do głębokości 6 m.</t>
  </si>
  <si>
    <t>KNNR 1 0605-01</t>
  </si>
  <si>
    <t>Igłofiltry o średnicy do 50 mm wpłukiwane w grunt bezpośrednio bez opsypki do głębokości 4 m.</t>
  </si>
  <si>
    <t>Razem dział: Roboty ziemne i towarzyszące</t>
  </si>
  <si>
    <t>Roboty montażowe</t>
  </si>
  <si>
    <t>KNNR 4 1307-04 adapt.</t>
  </si>
  <si>
    <t>Kanały z rur polietylenowych o śr. nom. 500 mm łączonych na uszczelkę</t>
  </si>
  <si>
    <t>KNNR 4 1307-05 adapt.</t>
  </si>
  <si>
    <t>Kanały z rur polietylenowych o śr. nom. 600 mm łączonych na uszczelkę</t>
  </si>
  <si>
    <t>KNNR 4 1307-08 adapt.</t>
  </si>
  <si>
    <t>Kanały z rur polietylenowych o śr. nom. 1000 mm łączonych przez spawanie</t>
  </si>
  <si>
    <t>KNNR 11 0406-05 adapt.</t>
  </si>
  <si>
    <t>KNNR 4 1423-06</t>
  </si>
  <si>
    <t>Kominy włazowe z kręgów betonowych - pokrywa nastudzienna z pierścieniem odciążającym i włazem o śr.1400/600 mm</t>
  </si>
  <si>
    <t>stud.</t>
  </si>
  <si>
    <t>Studnie rewizyjne z kręgów betonowych o śr. 1500 mm w gotowym wykopie za każde 0.5 m różnicy głęb.</t>
  </si>
  <si>
    <t>[0.5 m] stud.</t>
  </si>
  <si>
    <t>KNNR 4 1413-05 adapt.</t>
  </si>
  <si>
    <t>KNNR 4 1413-06 adapt.</t>
  </si>
  <si>
    <t>Studnie rewizyjne z kręgów betonowych o śr. 2000 mm w gotowym wykopie za każde 0.5 m różnicy głęb.</t>
  </si>
  <si>
    <t>KNNR 4 1202-02</t>
  </si>
  <si>
    <t>Wykonanie przecisków jednostopniowych o dług.do 30 m rurami o śr.nominalnej 720 mm w gruntach kat.III-IV</t>
  </si>
  <si>
    <t>KNNR 4 1209-02 adapt.</t>
  </si>
  <si>
    <t>Przeciąganie rurociągów przewodowych PEHD o śr.nominalnej 500 mm w rurach ochronnych</t>
  </si>
  <si>
    <t>Budowle betonowe i żelbetowe o objętości do 1.0 m3 - elementy żelbetowe - wylot</t>
  </si>
  <si>
    <t>m3 miesz.</t>
  </si>
  <si>
    <t>KNNR 10 1804-01 adapt.</t>
  </si>
  <si>
    <t>Umocnienia z dybli betonowych przy wylocie</t>
  </si>
  <si>
    <t>szt.bud.</t>
  </si>
  <si>
    <t>KNNR 4 1420-01 adapt.</t>
  </si>
  <si>
    <t>Zastawka kanałowa dn1000 w studni dn2000</t>
  </si>
  <si>
    <t>KNNR 4 1015-12</t>
  </si>
  <si>
    <t>Sieci wodociągowe - kształtki stalowe kołnierzowe o śr. zewnętrznej i grubości ścianek 1016/11.0 mm - łącznik rurowo-kołnierzowy</t>
  </si>
  <si>
    <t>Montaż separatora lamelowego 125/625 l/s z nadstawkami</t>
  </si>
  <si>
    <t>Montaż osadnika piasku 17m3 z nadstawkami</t>
  </si>
  <si>
    <t>KNNR 4 1430-01 adapt.</t>
  </si>
  <si>
    <t>Wykonanie różnych elementów drobnowymiarowych o objętości do 1.5 m3 - elementy betonowe - dociążenie zbiorników B-10</t>
  </si>
  <si>
    <t>Razem dział: Roboty montażowe</t>
  </si>
  <si>
    <t>Jedn.
obm.</t>
  </si>
  <si>
    <t xml:space="preserve">Razem sieć kanalizacji deszczowej </t>
  </si>
  <si>
    <t>I</t>
  </si>
  <si>
    <t>1.</t>
  </si>
  <si>
    <t>ZASILANIE POMPOWNI - LINIA KABLOWA NN YAKXS 4x150mm2 I ROZDZIELNICA RP.</t>
  </si>
  <si>
    <t>1.1</t>
  </si>
  <si>
    <t>KNR-W 2-01 0308-03</t>
  </si>
  <si>
    <t>Wykopanie dołów o powierzchni dna do 0.2 m2 i głębokości do 0.4 m (kat. gruntu IV)</t>
  </si>
  <si>
    <t>dół.</t>
  </si>
  <si>
    <t>1.2</t>
  </si>
  <si>
    <t>KNNR 5 0403-03</t>
  </si>
  <si>
    <t>Urządzenia rozdzielcze (zestawy) o masie ponad 20 kg na fundamencie prefabrykowanym - Rozdzielnica RP.</t>
  </si>
  <si>
    <t>1.3</t>
  </si>
  <si>
    <t>KNR 2-01 0701-0303</t>
  </si>
  <si>
    <t>Ręczne kopanie rowów dla kabli o głębokości do 1.0 m i szer. dna do 0.4 m w gruncie kat. IV
233 + 13 = 246,000 m</t>
  </si>
  <si>
    <t>1.4</t>
  </si>
  <si>
    <t>KNR 5-10 0303-03</t>
  </si>
  <si>
    <t>Układanie rur ochronnych z PCW o średnicy do 140 mm w wykopie DVK-160.</t>
  </si>
  <si>
    <t>1.5</t>
  </si>
  <si>
    <t>KNR 5-10 0301-01</t>
  </si>
  <si>
    <t>Nasypanie warstwy piasku grub. 0.1 m na dno rowu kablowego o szer.do 0.4 m
246 * 2 = 492,000 m</t>
  </si>
  <si>
    <t>1.6</t>
  </si>
  <si>
    <t>KNR-W 5-10 0114-02</t>
  </si>
  <si>
    <t>Układanie kabli wielożyłowych o masie do 1.0 kg/m na napięcie znamionowe poniżej 110 kV w rurach, pustakach lub kanałach zamkniętych - YAKXS 4x150mm2.</t>
  </si>
  <si>
    <t>1.7</t>
  </si>
  <si>
    <t>KNR-W 5-10 0601-12</t>
  </si>
  <si>
    <t>Montaż głowic kablowych - zarobienie na sucho końca kabla 4-żyłowego o przekroju do 400 mm2 na napięcie do 1 kV o izolacji i powłoce z tworzyw sztucznych</t>
  </si>
  <si>
    <t>1.8</t>
  </si>
  <si>
    <t>KNR 2-01 0704-0203</t>
  </si>
  <si>
    <t>Ręczne zasypywanie rowów dla kabli o głębokości do 0.8 m i szer. dna do 0.4 m w gruncie kat. III</t>
  </si>
  <si>
    <t>1.9</t>
  </si>
  <si>
    <t>KNR-W 5-10 0103-01</t>
  </si>
  <si>
    <t>Ręczne układanie kabli wielożyłowych o masie do 0.5 kg/m na nap.znam.poniżej 110 kV w rowach kablowych - YKY 5x25mm2.
 9 + 17 = 26,000 m</t>
  </si>
  <si>
    <t>1.10</t>
  </si>
  <si>
    <t>KNR-W 5-10 0601-14</t>
  </si>
  <si>
    <t>Montaż głowic kablowych - zarobienie na sucho końca kabla 5-żyłowego o przekroju do 50 mm2 na napięcie do 1 kV o izolacji i powłoce z tworzyw sztucznych</t>
  </si>
  <si>
    <t>1.11</t>
  </si>
  <si>
    <t>KNR-W 4-03 1203-03</t>
  </si>
  <si>
    <t>Badanie linii kablowej nn o ilości żył 5</t>
  </si>
  <si>
    <t>odc.</t>
  </si>
  <si>
    <t>1.12</t>
  </si>
  <si>
    <t>KNR-W 4-03 1203-02</t>
  </si>
  <si>
    <t>Badanie linii kablowej nn o ilości żył 4</t>
  </si>
  <si>
    <t>2.</t>
  </si>
  <si>
    <t>2.1</t>
  </si>
  <si>
    <t>KNR 2-01 0701-0202</t>
  </si>
  <si>
    <t>Ręczne kopanie rowów dla kabli o głębokości do 0.8 m i szer. dna do 0.4 m w gruncie kat. III</t>
  </si>
  <si>
    <t>2.2</t>
  </si>
  <si>
    <t>Nasypanie warstwy piasku grubości 0.1 m na dno rowu kablowego o szer.do 0.4 m</t>
  </si>
  <si>
    <t>2.3</t>
  </si>
  <si>
    <t>KNR 5-10 0114-02</t>
  </si>
  <si>
    <t>Układanie kabli wielożyłowych o masie do 1.0 kg/m na napięcie znamionowe poniżej 110 kV w rurach pustakach lub kanałach zamkniętych - YKY 5x4mm2.</t>
  </si>
  <si>
    <t>2.4</t>
  </si>
  <si>
    <t>KNR 5-10 0103-02</t>
  </si>
  <si>
    <t>Ręczne układanie kabli wielożyłowych o masie do 1.0 kg/m na napięcie znamionowe poniżej 110 kV w rowach kablowych YKY 5x4mm2.</t>
  </si>
  <si>
    <t>2.5</t>
  </si>
  <si>
    <t>KNR 2-01 0704-0202</t>
  </si>
  <si>
    <t>Ręczne zasypywanie rowów dla kabli o głębokości do 0.6 m i szer. dna do 0.4 m w gruncie kat. III</t>
  </si>
  <si>
    <t>2.6</t>
  </si>
  <si>
    <t>2.7</t>
  </si>
  <si>
    <t>KNNR 5 1001-02</t>
  </si>
  <si>
    <t>Montaż i stawianie słupów oświetleniowych o masie do 300 kg - Słup oświetleniowy stalowy okrągły stożkowy ocynkowany wysokości 5m montowany na fundanmencie F-100.</t>
  </si>
  <si>
    <t>2.8</t>
  </si>
  <si>
    <t>KNNR 5 1003-02</t>
  </si>
  <si>
    <t>Montaż przewodów do opraw oświetleniowych - wciąganie w słupy, rury osłonowe i wysięgniki przy wysokości latarń do 7 m</t>
  </si>
  <si>
    <t>kpl.przew.</t>
  </si>
  <si>
    <t>2.9</t>
  </si>
  <si>
    <t>KNNR 5 1004-01</t>
  </si>
  <si>
    <t>Montaż opraw oświetlenia zewnętrznego na słupie Oprawa oświetleniowa z odlewu aluminiowego IP66 z regulacją pochylenia źródłem LED o mocy 56W.</t>
  </si>
  <si>
    <t>2.10</t>
  </si>
  <si>
    <t>KNR-W 5-08 0608-07</t>
  </si>
  <si>
    <t>Układanie bednarki w rowach kablowych - bednarka do 120 mm2</t>
  </si>
  <si>
    <t>2.11</t>
  </si>
  <si>
    <t>KNR-W 5-08 0614-02</t>
  </si>
  <si>
    <t>Mechaniczne pogrążanie uziomów prętowych w gruncie kat. III
3 * 3 = 9,000 m</t>
  </si>
  <si>
    <t>2.12</t>
  </si>
  <si>
    <t>KNR 5-08 0619-06</t>
  </si>
  <si>
    <t>Montaż złączy kontrolnych z połączeniem drut-płaskownik w instalacji uziemiającej i odgromowej</t>
  </si>
  <si>
    <t>2.13</t>
  </si>
  <si>
    <t>KNR 5-08 0617-04</t>
  </si>
  <si>
    <t>Łączenie przewodów uziemiających przez spawanie w wykopie - pręt o śr. 18 mm</t>
  </si>
  <si>
    <t>2.14</t>
  </si>
  <si>
    <t>KNR 4-03 1205-01</t>
  </si>
  <si>
    <t>Pierwszy pomiar uziemienia ochronnego lub roboczego</t>
  </si>
  <si>
    <t>pomiar.</t>
  </si>
  <si>
    <t>2.15</t>
  </si>
  <si>
    <t>KNR 4-03 1205-02</t>
  </si>
  <si>
    <t>Następny pomiar uziemienia ochronnego lub roboczego</t>
  </si>
  <si>
    <t>2.16</t>
  </si>
  <si>
    <t>Razem roboty energetyczne</t>
  </si>
  <si>
    <t>Wykopy z zasypaniem, wykonywane w gruncie kat. III, o ścianach zabezpieczonych obudową OW WRONKI, przy głębokości do 2,50 m; szerokość wykopu 1,0-2,0 m</t>
  </si>
  <si>
    <t>KNNR 4 1308-03 adapt.</t>
  </si>
  <si>
    <t>Kanały z rur polietylenowych o śr. nom. 300 mm łączonych na uszczelkę</t>
  </si>
  <si>
    <t>KNNR 4 1307-02 adapt.</t>
  </si>
  <si>
    <t>Kominy włazowe z kręgów betonowych - pokrywa nastudzienna z pierścieniem odciążającym i włazem o śr.1150/600 mm</t>
  </si>
  <si>
    <t>KNNR 4 1423-05</t>
  </si>
  <si>
    <t xml:space="preserve"> stud.</t>
  </si>
  <si>
    <t>[0.5 m]
stud.</t>
  </si>
  <si>
    <t>KNNR 4 1424-02</t>
  </si>
  <si>
    <t>Studzienki ściekowe uliczne betonowe o śr. 500 mm z osadnikiem bez syfonu - wpusty proste D-400
W13-W17</t>
  </si>
  <si>
    <t>Kanały z rur PP SN8 o śr. 200 mm z zaślepieniem końcówek (D9.3-W13, D9.7-W14, D9.7-W15, D9.9-W-16, D9.9-W17)</t>
  </si>
  <si>
    <t>Studzienki kanalizacyjne z gotowych elementów z tworzyw sztucznych o śr. 1000 mm (D9.2 - D9.9)</t>
  </si>
  <si>
    <t>Studnie kanalizacyjne z gotowych elementów z tworzyw sztucznych o śr. 1200 mm  (D1-D4, D7, D8, D9.1)</t>
  </si>
  <si>
    <t>Studnie rewizyjne z kręgów betonowych o śr. 1500 mm w gotowym wykopie o głęb. 3 m (D10, D10.1, D6, D5)</t>
  </si>
  <si>
    <t>Studnie rewizyjne z kręgów betonowych o śr. 2000 mm w gotowym wykopie o głębokości 3m (D9)</t>
  </si>
  <si>
    <t>Wykonanie pionowej rury spadowej śr. 300,200,160 przy studniach kaskadowych z obetonowaniem kaskad (D9, D10.1, D10)</t>
  </si>
  <si>
    <t>2.17</t>
  </si>
  <si>
    <t>2.18</t>
  </si>
  <si>
    <t>2.19</t>
  </si>
  <si>
    <t>2.20</t>
  </si>
  <si>
    <t>2.21</t>
  </si>
  <si>
    <t>2.22</t>
  </si>
  <si>
    <t>2.23</t>
  </si>
  <si>
    <t>2.24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</si>
  <si>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</si>
  <si>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</si>
  <si>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</si>
  <si>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</si>
  <si>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</si>
  <si>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</si>
  <si>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</si>
  <si>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</si>
  <si>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</si>
  <si>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</si>
  <si>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Razem zbiornik retencyjny</t>
  </si>
  <si>
    <t xml:space="preserve">Roboty pomiarowe </t>
  </si>
  <si>
    <t>Odtworzenie trasy i punktów wysokościowych</t>
  </si>
  <si>
    <t>Razem dział: Roboty pomiarowe</t>
  </si>
  <si>
    <t>Roboty rozbiórkowe</t>
  </si>
  <si>
    <t>KNR 2-31 0814-01</t>
  </si>
  <si>
    <t>Rozebranie oporników betonowych</t>
  </si>
  <si>
    <t>KNR 2-31 0812-03</t>
  </si>
  <si>
    <t>Rozebranie ławy betonowej pod oporniki (0,060m2)</t>
  </si>
  <si>
    <t>KNR 2-31 0807-01</t>
  </si>
  <si>
    <t>Rozebranie nawierzchni zjazdów o średniej grubości 20cm</t>
  </si>
  <si>
    <t>KNR 2-31 0801-07 0801-08</t>
  </si>
  <si>
    <t>Rozebranie nawierzchni jezdni o średniej grubości 50cm</t>
  </si>
  <si>
    <t>KNR AT-03 0102-04</t>
  </si>
  <si>
    <t>Frezowanie warstw bitumicznych na głębokość  9cm</t>
  </si>
  <si>
    <t>KNR AT-06 0104-02</t>
  </si>
  <si>
    <t>Załadunek elementów pozyskanych z rozbiórki wraz z transportem na odległość do 10 km i kosztami utylizacji</t>
  </si>
  <si>
    <t xml:space="preserve">Razem dział: Roboty rozbiórkowe </t>
  </si>
  <si>
    <t>Elementy ulicy</t>
  </si>
  <si>
    <t>Krawężnik betonowy wystający o wymiarach 15x30cm na podsypce c-p 1:4 gr.3cm (1948,8mb+86,7 o R&lt;12m)
16,8 + 18,9 + 121,7 + 121,9 = 279,300 m</t>
  </si>
  <si>
    <t>Ława z betonu C12/15 z oporem pod krawężnik wystający betonowy (0,072m2)</t>
  </si>
  <si>
    <t>Krawężnik betonowy obniżony o wymiarach 15x30cm na podsypce c-p 1:4 gr.3cm (96,5m + 81,5 m o R&lt;12m)
 2,7 * 2 = 5,400 m</t>
  </si>
  <si>
    <t>Ława z betonu C12/15 z oporem pod krawężnik obniżony betonowy (0,072m2)</t>
  </si>
  <si>
    <t>KNR 2-31 0404-03</t>
  </si>
  <si>
    <t>Krawężnik kamienny o wymiarach 15x30 na podsypce c-p 1:4 gr.3cm</t>
  </si>
  <si>
    <t>Ława z betonu C12/15 z oporem pod krawężnik (0,056m2)</t>
  </si>
  <si>
    <t xml:space="preserve">Razem dział: Elementy ulicy </t>
  </si>
  <si>
    <t>Jezdnia bitumiczna KR3</t>
  </si>
  <si>
    <t>KNR 2-31 0103-04</t>
  </si>
  <si>
    <t>Profilowanie i zagęszczanie podłoża w gr. kat. I-IV</t>
  </si>
  <si>
    <t>KNR 2-31 0104-01 0104-02</t>
  </si>
  <si>
    <t>Warstwa ulepszonego podłoża -warstwa odsączająca z piasku średniego k10&gt;8m/dobę, gr. 25</t>
  </si>
  <si>
    <t>KNR 2-31 0114-05 0114-06</t>
  </si>
  <si>
    <t>Podbudowa zasadnicza z mieszanki niezwiązanej C90/3 o uziarn. 0/31,5mm gr. 20cm</t>
  </si>
  <si>
    <t>KNR 2-31 1004-04</t>
  </si>
  <si>
    <t>Oczyszczenie mechaniczne nawierzchni drogowych nieulepszonych</t>
  </si>
  <si>
    <t>KNR 2-31 1004-07</t>
  </si>
  <si>
    <t>Skropienie emulsją asfaltową nawierzchni drogowych nieulepszonych C60B5ZM w ilości 0,7-0,9kg/m2</t>
  </si>
  <si>
    <t>KNR 2-31 0110-01 0110-02</t>
  </si>
  <si>
    <t>Warstwa podbudowy z betonu asfaltowego AC22P KR3 gr. 7cm Miesz.miner-asfalt. do podbudów AC 22 P</t>
  </si>
  <si>
    <t>KNR 2-31 1004-06</t>
  </si>
  <si>
    <t>Oczyszczenie mechaniczne nawierzchni drogowych ulepszonych</t>
  </si>
  <si>
    <t>Skropienie emulsją asfaltową nawierzchni drogowych ulepszonych C60B3ZM w ilości 0,5-0,7kg/m2</t>
  </si>
  <si>
    <t>KNR 2-31 0310-01 0310-02</t>
  </si>
  <si>
    <t>Warstwa wiążąca z betonu asfaltowego AC16W KR3 gr. 5cm</t>
  </si>
  <si>
    <t>Skropienie emulsją asfaltową nawierzchni drogowych ulepszonych C60B3ZM w ilości 0,3-0,5kg/m2</t>
  </si>
  <si>
    <t>KNR 2-31 0310-05 0310-06</t>
  </si>
  <si>
    <t>Warstwa ścieralna z betonu asfaltowego AC11S KR3 gr. 4cm</t>
  </si>
  <si>
    <t xml:space="preserve">Razem dział: Jezdnia bitumiczna KR3 </t>
  </si>
  <si>
    <t>Poszerzenie na łuku</t>
  </si>
  <si>
    <t>KNR 2-31 0109-03 0109-04</t>
  </si>
  <si>
    <t>Podbudowa pomocnicza z gruntu stabilizowanego spoiwem hydraulicznym C/3/4 6,0 MPa MPa  gr.15 cm</t>
  </si>
  <si>
    <t>KNR 2-31 0114-07 0114-08</t>
  </si>
  <si>
    <t>Podbudowa zasadnicza z mieszanki niezwiązanej C/90/3 -kruszywo łamane 0/31,5 stab. mech. gr. 25 cm</t>
  </si>
  <si>
    <t>KNR 2-31 0302-02</t>
  </si>
  <si>
    <t>Kostka kamienna 19/21 spoinowana fugą z piasku kwarcowego na bazie żywicy epoksydowej na podsypce cem.pias.j 1:4 gr. 3cm</t>
  </si>
  <si>
    <t xml:space="preserve">Razem dział: Poszerzenie na łuku </t>
  </si>
  <si>
    <t>Roboty ziemne</t>
  </si>
  <si>
    <t>Usunięcie warstwy ziemi urodzajnej gr. ok. 10cm z wywiezieniem nadmiaru gruntu na odległość do 10 km
130 * 20 = 2 600,000 m2</t>
  </si>
  <si>
    <t>KNR 2-01 0203-01 0214-03</t>
  </si>
  <si>
    <t>Wykonanie wykopów gruntach nieskalistych, kat. I-IV</t>
  </si>
  <si>
    <t>KNR 2-01 0235-01 z.sz. 2.5.2. 9907</t>
  </si>
  <si>
    <t>Wykonanie nasypów z materiału dowiezionego z dokopu</t>
  </si>
  <si>
    <t>Załadunek z wywiezieniem nadmiaru gruntu z wykopów na odległość do 10 km</t>
  </si>
  <si>
    <t xml:space="preserve">Razem dział: Roboty ziemne </t>
  </si>
  <si>
    <t>Inne</t>
  </si>
  <si>
    <t>KNR 2-31 1406-03</t>
  </si>
  <si>
    <t>Regulacja wysokościowa studni kanalizacyjnych sanitarnych z uzupełnieniem płytami odciążającymi</t>
  </si>
  <si>
    <t>KNR 2-01 0510-01 + KNR 2-01 0505-01 0510-02</t>
  </si>
  <si>
    <t>Wykonanie trawników na warstwie gleby urodzajnej gr. 10cm
2600 - 831,70 = 1 768,300 m2</t>
  </si>
  <si>
    <t>Etapowanie - krawężnik betonowy na płask o wymiarach 15x30cm na podsypce c-p 1:4 gr.3cm</t>
  </si>
  <si>
    <t>Etapowanie- ława z betonu C12/15 z oporem pod krawężnik betonowy na płask (0,0825m2)</t>
  </si>
  <si>
    <t>Etapowanie- warstwa ulepszonego podłoża -warstwa odsączająca z piasku średniego k10&gt;8m/dobę, gr. 20cm</t>
  </si>
  <si>
    <t>Wykonanie projektu powykonawczego wraz z inwentaryzacją geodezyjną</t>
  </si>
  <si>
    <t>kpl.</t>
  </si>
  <si>
    <t xml:space="preserve">Razem dział: Inne </t>
  </si>
  <si>
    <t>II. Zbiornik retencyjny rozsączająco-odparowujący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</si>
  <si>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</si>
  <si>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</si>
  <si>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</si>
  <si>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</si>
  <si>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</si>
  <si>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</si>
  <si>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</si>
  <si>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</si>
  <si>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</si>
  <si>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</si>
  <si>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</si>
  <si>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</si>
  <si>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</si>
  <si>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</si>
  <si>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</si>
  <si>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</si>
  <si>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</si>
  <si>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</si>
  <si>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</si>
  <si>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</si>
  <si>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5.</t>
  </si>
  <si>
    <t>5.1</t>
  </si>
  <si>
    <t>5.2</t>
  </si>
  <si>
    <t>5.3</t>
  </si>
  <si>
    <t>5.4</t>
  </si>
  <si>
    <t>5.5</t>
  </si>
  <si>
    <t>5.6</t>
  </si>
  <si>
    <t>6.</t>
  </si>
  <si>
    <t>6.1</t>
  </si>
  <si>
    <t>6.2</t>
  </si>
  <si>
    <t>6.3</t>
  </si>
  <si>
    <t>6.4</t>
  </si>
  <si>
    <t>6.5</t>
  </si>
  <si>
    <t>2. OŚWIETLENIE TERENU - zbiornik</t>
  </si>
  <si>
    <t>IV. BUDOWA ODCINKA DROGI GMINNEJ nr 050859C</t>
  </si>
  <si>
    <t>7.</t>
  </si>
  <si>
    <t>7.1</t>
  </si>
  <si>
    <t>7.2</t>
  </si>
  <si>
    <t>7.3</t>
  </si>
  <si>
    <t>7.4</t>
  </si>
  <si>
    <t>7.5</t>
  </si>
  <si>
    <t>7.6</t>
  </si>
  <si>
    <t>Razem budowa odcinka drogi gminnej</t>
  </si>
  <si>
    <t>III. Roboty energetyczne</t>
  </si>
  <si>
    <t>Razem zasilanie pompowni</t>
  </si>
  <si>
    <t>Razem oświetlenie terenu</t>
  </si>
  <si>
    <t>Razem netto</t>
  </si>
  <si>
    <t>Razem brutto</t>
  </si>
  <si>
    <t>I. Odcinek sieci kanalizacji deszczowej w drodze nr 050859c (studnie D1 - D10)</t>
  </si>
  <si>
    <t>kalkulacja indywid.</t>
  </si>
  <si>
    <t>V. KOSZTY UZUPEŁNIAJĄCE</t>
  </si>
  <si>
    <t>kalk. Ind.</t>
  </si>
  <si>
    <t>kpl</t>
  </si>
  <si>
    <t xml:space="preserve">Opracowanie, uzgodnienie projektu tymczasowej organizacji ruchu oraz jej wprowadzenie, utrzymanie i demontaż </t>
  </si>
  <si>
    <t>Razem koszty uzupełniające</t>
  </si>
  <si>
    <t>Opłata za zajęcie pasa drogowego drogi wojewódzkiej</t>
  </si>
  <si>
    <t>Opracowanie dokumentacji powykonawczej, w tym inwentaryzacji geodezyjnej</t>
  </si>
  <si>
    <t>Koszt serwisowania urządzeń przepompowni i separatorów</t>
  </si>
  <si>
    <t>podpis uprawnionego przedstawiciela Wykonawcy</t>
  </si>
  <si>
    <t xml:space="preserve"> Zamawiający nie odpowiada za prawidłowość formuł w pliku; Wykonawca jest zobowiązany do ich sprawdzenia.</t>
  </si>
  <si>
    <t>……………………..</t>
  </si>
  <si>
    <t>………………..</t>
  </si>
  <si>
    <t>data</t>
  </si>
  <si>
    <t xml:space="preserve">Uwaga: </t>
  </si>
  <si>
    <t>Wykonanie zjazdu z ul. Czarny Szlak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</si>
</sst>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8" applyNumberFormat="0" applyAlignment="0" applyProtection="0"/>
    <xf numFmtId="0" fontId="4" fillId="9" borderId="9" applyNumberFormat="0" applyAlignment="0" applyProtection="0"/>
    <xf numFmtId="43" fontId="1" fillId="0" borderId="0" applyFont="0" applyFill="0" applyBorder="0" applyAlignment="0" applyProtection="0"/>
    <xf numFmtId="0" fontId="5" fillId="0" borderId="10" applyNumberFormat="0" applyFill="0" applyAlignment="0" applyProtection="0"/>
    <xf numFmtId="0" fontId="6" fillId="10" borderId="11" applyNumberFormat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8" applyNumberFormat="0" applyAlignment="0" applyProtection="0"/>
    <xf numFmtId="0" fontId="11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16" applyNumberFormat="0" applyFont="0" applyAlignment="0" applyProtection="0"/>
  </cellStyleXfs>
  <cellXfs count="96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43" fontId="15" fillId="0" borderId="0" xfId="9" applyFont="1"/>
    <xf numFmtId="0" fontId="16" fillId="0" borderId="17" xfId="0" applyFont="1" applyBorder="1" applyAlignment="1">
      <alignment horizontal="center" vertical="top" wrapText="1"/>
    </xf>
    <xf numFmtId="43" fontId="16" fillId="0" borderId="17" xfId="9" applyFont="1" applyBorder="1" applyAlignment="1">
      <alignment horizontal="center" vertical="top" wrapText="1"/>
    </xf>
    <xf numFmtId="0" fontId="16" fillId="0" borderId="17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18" xfId="0" applyFont="1" applyBorder="1" applyAlignment="1">
      <alignment vertical="top" wrapText="1"/>
    </xf>
    <xf numFmtId="43" fontId="15" fillId="0" borderId="18" xfId="9" applyFont="1" applyBorder="1" applyAlignment="1">
      <alignment horizontal="right" vertical="top" wrapText="1"/>
    </xf>
    <xf numFmtId="43" fontId="15" fillId="0" borderId="17" xfId="9" applyFont="1" applyBorder="1" applyAlignment="1">
      <alignment horizontal="right" vertical="top" wrapText="1"/>
    </xf>
    <xf numFmtId="43" fontId="15" fillId="0" borderId="18" xfId="9" applyFont="1" applyFill="1" applyBorder="1" applyAlignment="1">
      <alignment horizontal="right" vertical="top" wrapText="1"/>
    </xf>
    <xf numFmtId="43" fontId="16" fillId="0" borderId="19" xfId="9" applyFont="1" applyBorder="1" applyAlignment="1">
      <alignment horizontal="right" vertical="top" wrapText="1"/>
    </xf>
    <xf numFmtId="43" fontId="16" fillId="0" borderId="17" xfId="9" applyFont="1" applyBorder="1" applyAlignment="1">
      <alignment horizontal="right" vertical="top" wrapText="1"/>
    </xf>
    <xf numFmtId="43" fontId="16" fillId="0" borderId="18" xfId="9" applyFont="1" applyBorder="1" applyAlignment="1">
      <alignment horizontal="right" vertical="top" wrapText="1"/>
    </xf>
    <xf numFmtId="43" fontId="16" fillId="0" borderId="1" xfId="9" applyFont="1" applyBorder="1" applyAlignment="1">
      <alignment horizontal="right" vertical="top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/>
    <xf numFmtId="0" fontId="15" fillId="0" borderId="1" xfId="0" applyFont="1" applyBorder="1"/>
    <xf numFmtId="49" fontId="17" fillId="0" borderId="1" xfId="0" applyNumberFormat="1" applyFont="1" applyBorder="1" applyAlignment="1">
      <alignment horizontal="center" vertical="center" wrapText="1" shrinkToFit="1" readingOrder="1"/>
    </xf>
    <xf numFmtId="49" fontId="17" fillId="0" borderId="1" xfId="0" applyNumberFormat="1" applyFont="1" applyBorder="1" applyAlignment="1">
      <alignment vertical="top" wrapText="1" shrinkToFit="1" readingOrder="1"/>
    </xf>
    <xf numFmtId="0" fontId="17" fillId="0" borderId="1" xfId="0" applyNumberFormat="1" applyFont="1" applyBorder="1" applyAlignment="1">
      <alignment vertical="top" wrapText="1" shrinkToFit="1" readingOrder="1"/>
    </xf>
    <xf numFmtId="43" fontId="17" fillId="0" borderId="2" xfId="9" applyFont="1" applyBorder="1" applyAlignment="1">
      <alignment vertical="top" wrapText="1" shrinkToFit="1" readingOrder="1"/>
    </xf>
    <xf numFmtId="43" fontId="16" fillId="0" borderId="1" xfId="9" applyFont="1" applyBorder="1" applyAlignment="1">
      <alignment horizontal="left"/>
    </xf>
    <xf numFmtId="43" fontId="15" fillId="0" borderId="1" xfId="9" applyFont="1" applyBorder="1" applyAlignment="1">
      <alignment horizontal="right" vertical="top" wrapText="1"/>
    </xf>
    <xf numFmtId="49" fontId="18" fillId="0" borderId="18" xfId="0" applyNumberFormat="1" applyFont="1" applyBorder="1" applyAlignment="1">
      <alignment horizontal="center" vertical="top" wrapText="1" shrinkToFit="1" readingOrder="1"/>
    </xf>
    <xf numFmtId="49" fontId="18" fillId="0" borderId="20" xfId="0" applyNumberFormat="1" applyFont="1" applyBorder="1" applyAlignment="1">
      <alignment vertical="top" wrapText="1" shrinkToFit="1" readingOrder="1"/>
    </xf>
    <xf numFmtId="43" fontId="18" fillId="0" borderId="20" xfId="9" applyFont="1" applyBorder="1" applyAlignment="1">
      <alignment vertical="top" wrapText="1" shrinkToFit="1" readingOrder="1"/>
    </xf>
    <xf numFmtId="43" fontId="17" fillId="0" borderId="20" xfId="9" applyFont="1" applyBorder="1" applyAlignment="1">
      <alignment vertical="top" wrapText="1" shrinkToFit="1" readingOrder="1"/>
    </xf>
    <xf numFmtId="49" fontId="17" fillId="0" borderId="18" xfId="0" applyNumberFormat="1" applyFont="1" applyBorder="1" applyAlignment="1">
      <alignment vertical="top" wrapText="1" shrinkToFit="1" readingOrder="1"/>
    </xf>
    <xf numFmtId="49" fontId="17" fillId="0" borderId="20" xfId="0" applyNumberFormat="1" applyFont="1" applyBorder="1" applyAlignment="1">
      <alignment vertical="top" wrapText="1" shrinkToFit="1" readingOrder="1"/>
    </xf>
    <xf numFmtId="0" fontId="17" fillId="0" borderId="20" xfId="0" applyNumberFormat="1" applyFont="1" applyBorder="1" applyAlignment="1">
      <alignment vertical="top" wrapText="1" shrinkToFit="1" readingOrder="1"/>
    </xf>
    <xf numFmtId="43" fontId="18" fillId="0" borderId="17" xfId="9" applyFont="1" applyBorder="1" applyAlignment="1">
      <alignment vertical="top" wrapText="1" shrinkToFit="1" readingOrder="1"/>
    </xf>
    <xf numFmtId="49" fontId="17" fillId="0" borderId="18" xfId="0" applyNumberFormat="1" applyFont="1" applyBorder="1" applyAlignment="1">
      <alignment horizontal="center" vertical="top" wrapText="1" shrinkToFit="1" readingOrder="1"/>
    </xf>
    <xf numFmtId="49" fontId="17" fillId="0" borderId="19" xfId="0" applyNumberFormat="1" applyFont="1" applyBorder="1" applyAlignment="1">
      <alignment vertical="top" wrapText="1" shrinkToFit="1" readingOrder="1"/>
    </xf>
    <xf numFmtId="0" fontId="17" fillId="0" borderId="19" xfId="0" applyNumberFormat="1" applyFont="1" applyBorder="1" applyAlignment="1">
      <alignment vertical="top" wrapText="1" shrinkToFit="1" readingOrder="1"/>
    </xf>
    <xf numFmtId="43" fontId="17" fillId="0" borderId="19" xfId="9" applyFont="1" applyBorder="1" applyAlignment="1">
      <alignment vertical="top" wrapText="1" shrinkToFit="1" readingOrder="1"/>
    </xf>
    <xf numFmtId="43" fontId="18" fillId="0" borderId="18" xfId="9" applyFont="1" applyBorder="1" applyAlignment="1">
      <alignment vertical="top" wrapText="1" shrinkToFit="1" readingOrder="1"/>
    </xf>
    <xf numFmtId="43" fontId="18" fillId="0" borderId="1" xfId="9" applyFont="1" applyBorder="1" applyAlignment="1">
      <alignment vertical="top" wrapText="1" shrinkToFit="1" readingOrder="1"/>
    </xf>
    <xf numFmtId="0" fontId="16" fillId="0" borderId="1" xfId="0" applyFont="1" applyBorder="1" applyAlignment="1">
      <alignment horizontal="left"/>
    </xf>
    <xf numFmtId="0" fontId="17" fillId="0" borderId="1" xfId="0" applyNumberFormat="1" applyFont="1" applyBorder="1" applyAlignment="1">
      <alignment horizontal="center" vertical="top" wrapText="1" shrinkToFit="1" readingOrder="1"/>
    </xf>
    <xf numFmtId="43" fontId="19" fillId="0" borderId="1" xfId="9" applyFont="1" applyBorder="1"/>
    <xf numFmtId="43" fontId="17" fillId="0" borderId="1" xfId="9" applyFont="1" applyBorder="1" applyAlignment="1">
      <alignment vertical="top" wrapText="1" shrinkToFit="1" readingOrder="1"/>
    </xf>
    <xf numFmtId="0" fontId="17" fillId="0" borderId="1" xfId="0" applyNumberFormat="1" applyFont="1" applyBorder="1" applyAlignment="1">
      <alignment horizontal="left" vertical="top" wrapText="1" shrinkToFit="1" readingOrder="1"/>
    </xf>
    <xf numFmtId="0" fontId="19" fillId="0" borderId="0" xfId="0" applyFont="1" applyBorder="1" applyAlignment="1">
      <alignment horizontal="center"/>
    </xf>
    <xf numFmtId="43" fontId="19" fillId="0" borderId="0" xfId="9" applyFont="1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16" fillId="0" borderId="24" xfId="0" applyFont="1" applyBorder="1" applyAlignment="1">
      <alignment horizontal="right" vertical="top" wrapText="1"/>
    </xf>
    <xf numFmtId="0" fontId="16" fillId="0" borderId="25" xfId="0" applyFont="1" applyBorder="1" applyAlignment="1">
      <alignment horizontal="right" vertical="top" wrapText="1"/>
    </xf>
    <xf numFmtId="0" fontId="16" fillId="0" borderId="19" xfId="0" applyFont="1" applyBorder="1" applyAlignment="1">
      <alignment horizontal="righ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49" fontId="18" fillId="0" borderId="2" xfId="0" applyNumberFormat="1" applyFont="1" applyBorder="1" applyAlignment="1">
      <alignment horizontal="right" vertical="center" wrapText="1" shrinkToFit="1" readingOrder="1"/>
    </xf>
    <xf numFmtId="49" fontId="18" fillId="0" borderId="3" xfId="0" applyNumberFormat="1" applyFont="1" applyBorder="1" applyAlignment="1">
      <alignment horizontal="right" vertical="center" wrapText="1" shrinkToFit="1" readingOrder="1"/>
    </xf>
    <xf numFmtId="49" fontId="18" fillId="0" borderId="4" xfId="0" applyNumberFormat="1" applyFont="1" applyBorder="1" applyAlignment="1">
      <alignment horizontal="right" vertical="center" wrapText="1" shrinkToFit="1" readingOrder="1"/>
    </xf>
    <xf numFmtId="0" fontId="16" fillId="0" borderId="30" xfId="0" applyFont="1" applyBorder="1" applyAlignment="1">
      <alignment horizontal="right" vertical="top" wrapText="1"/>
    </xf>
    <xf numFmtId="0" fontId="16" fillId="0" borderId="31" xfId="0" applyFont="1" applyBorder="1" applyAlignment="1">
      <alignment horizontal="right" vertical="top" wrapText="1"/>
    </xf>
    <xf numFmtId="0" fontId="16" fillId="0" borderId="20" xfId="0" applyFont="1" applyBorder="1" applyAlignment="1">
      <alignment horizontal="right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right" vertical="center" wrapText="1" shrinkToFit="1" readingOrder="1"/>
    </xf>
    <xf numFmtId="0" fontId="16" fillId="0" borderId="24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8" fillId="0" borderId="24" xfId="0" applyNumberFormat="1" applyFont="1" applyBorder="1" applyAlignment="1">
      <alignment horizontal="right" vertical="top" wrapText="1" shrinkToFit="1" readingOrder="1"/>
    </xf>
    <xf numFmtId="0" fontId="18" fillId="0" borderId="25" xfId="0" applyNumberFormat="1" applyFont="1" applyBorder="1" applyAlignment="1">
      <alignment horizontal="right" vertical="top" wrapText="1" shrinkToFit="1" readingOrder="1"/>
    </xf>
    <xf numFmtId="0" fontId="18" fillId="0" borderId="19" xfId="0" applyNumberFormat="1" applyFont="1" applyBorder="1" applyAlignment="1">
      <alignment horizontal="right" vertical="top" wrapText="1" shrinkToFit="1" readingOrder="1"/>
    </xf>
    <xf numFmtId="0" fontId="18" fillId="0" borderId="2" xfId="0" applyNumberFormat="1" applyFont="1" applyBorder="1" applyAlignment="1">
      <alignment horizontal="center" vertical="top" wrapText="1" shrinkToFit="1" readingOrder="1"/>
    </xf>
    <xf numFmtId="0" fontId="18" fillId="0" borderId="3" xfId="0" applyNumberFormat="1" applyFont="1" applyBorder="1" applyAlignment="1">
      <alignment horizontal="center" vertical="top" wrapText="1" shrinkToFit="1" readingOrder="1"/>
    </xf>
    <xf numFmtId="0" fontId="18" fillId="0" borderId="4" xfId="0" applyNumberFormat="1" applyFont="1" applyBorder="1" applyAlignment="1">
      <alignment horizontal="center" vertical="top" wrapText="1" shrinkToFit="1" readingOrder="1"/>
    </xf>
    <xf numFmtId="0" fontId="18" fillId="0" borderId="26" xfId="0" applyNumberFormat="1" applyFont="1" applyBorder="1" applyAlignment="1">
      <alignment horizontal="right" vertical="top" wrapText="1" shrinkToFit="1" readingOrder="1"/>
    </xf>
    <xf numFmtId="0" fontId="18" fillId="0" borderId="27" xfId="0" applyNumberFormat="1" applyFont="1" applyBorder="1" applyAlignment="1">
      <alignment horizontal="right" vertical="top" wrapText="1" shrinkToFit="1" readingOrder="1"/>
    </xf>
    <xf numFmtId="0" fontId="18" fillId="0" borderId="28" xfId="0" applyNumberFormat="1" applyFont="1" applyBorder="1" applyAlignment="1">
      <alignment horizontal="right" vertical="top" wrapText="1" shrinkToFit="1" readingOrder="1"/>
    </xf>
    <xf numFmtId="0" fontId="22" fillId="0" borderId="0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right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6"/>
  <sheetViews>
    <sheetView tabSelected="1" view="pageBreakPreview" topLeftCell="A163" zoomScaleNormal="100" zoomScaleSheetLayoutView="100" workbookViewId="0">
      <selection activeCell="C55" sqref="C55"/>
    </sheetView>
  </sheetViews>
  <sheetFormatPr defaultRowHeight="15"/>
  <cols>
    <col min="1" max="1" width="5" style="1" customWidth="1"/>
    <col min="2" max="2" width="10.125" style="2" customWidth="1"/>
    <col min="3" max="3" width="40.25" style="2" customWidth="1"/>
    <col min="4" max="4" width="6.875" style="1" customWidth="1"/>
    <col min="5" max="5" width="9.375" style="3" customWidth="1"/>
    <col min="6" max="6" width="10.375" style="3" customWidth="1"/>
    <col min="7" max="7" width="15.125" style="3" customWidth="1"/>
    <col min="8" max="8" width="5.375" style="2" customWidth="1"/>
    <col min="9" max="16384" width="9" style="2"/>
  </cols>
  <sheetData>
    <row r="1" spans="1:7" ht="40.5" customHeight="1">
      <c r="A1" s="4" t="s">
        <v>123</v>
      </c>
      <c r="B1" s="4" t="s">
        <v>1</v>
      </c>
      <c r="C1" s="4" t="s">
        <v>2</v>
      </c>
      <c r="D1" s="4" t="s">
        <v>171</v>
      </c>
      <c r="E1" s="5" t="s">
        <v>3</v>
      </c>
      <c r="F1" s="5" t="s">
        <v>121</v>
      </c>
      <c r="G1" s="5" t="s">
        <v>4</v>
      </c>
    </row>
    <row r="2" spans="1:7" ht="22.5" customHeight="1">
      <c r="A2" s="65" t="s">
        <v>420</v>
      </c>
      <c r="B2" s="66"/>
      <c r="C2" s="66"/>
      <c r="D2" s="66"/>
      <c r="E2" s="66"/>
      <c r="F2" s="66"/>
      <c r="G2" s="67"/>
    </row>
    <row r="3" spans="1:7">
      <c r="A3" s="4" t="s">
        <v>173</v>
      </c>
      <c r="B3" s="6"/>
      <c r="C3" s="52" t="s">
        <v>124</v>
      </c>
      <c r="D3" s="53"/>
      <c r="E3" s="53"/>
      <c r="F3" s="53"/>
      <c r="G3" s="54"/>
    </row>
    <row r="4" spans="1:7" ht="65.25" customHeight="1">
      <c r="A4" s="7" t="s">
        <v>176</v>
      </c>
      <c r="B4" s="8" t="s">
        <v>125</v>
      </c>
      <c r="C4" s="9" t="s">
        <v>261</v>
      </c>
      <c r="D4" s="7" t="s">
        <v>13</v>
      </c>
      <c r="E4" s="10">
        <f>47.39+89.55+213.59+43.92+50.29+10.31+15.55+6.82+19.23+19.66+68.95+99.1+86.4+38.45+27.45+8.76+7.56+6.08+11.44+6.64+4.24+1.56+2.9+5.1+2.48+20.25</f>
        <v>913.67</v>
      </c>
      <c r="F4" s="10"/>
      <c r="G4" s="10">
        <f t="shared" ref="G4:G10" si="0">E4*F4</f>
        <v>0</v>
      </c>
    </row>
    <row r="5" spans="1:7" ht="60.75" customHeight="1">
      <c r="A5" s="7" t="s">
        <v>180</v>
      </c>
      <c r="B5" s="8" t="s">
        <v>126</v>
      </c>
      <c r="C5" s="9" t="s">
        <v>127</v>
      </c>
      <c r="D5" s="7" t="s">
        <v>13</v>
      </c>
      <c r="E5" s="10">
        <f>54.54+32+64.09+28.63+27.81+13.5+13.5+14.08+26.56+110.15+11.88</f>
        <v>396.74</v>
      </c>
      <c r="F5" s="10"/>
      <c r="G5" s="10">
        <f t="shared" si="0"/>
        <v>0</v>
      </c>
    </row>
    <row r="6" spans="1:7" ht="63" customHeight="1">
      <c r="A6" s="7" t="s">
        <v>183</v>
      </c>
      <c r="B6" s="8" t="s">
        <v>128</v>
      </c>
      <c r="C6" s="9" t="s">
        <v>129</v>
      </c>
      <c r="D6" s="7" t="s">
        <v>13</v>
      </c>
      <c r="E6" s="10">
        <f>5.39*7*14</f>
        <v>528.22</v>
      </c>
      <c r="F6" s="10"/>
      <c r="G6" s="10">
        <f t="shared" si="0"/>
        <v>0</v>
      </c>
    </row>
    <row r="7" spans="1:7" ht="32.25" customHeight="1">
      <c r="A7" s="7" t="s">
        <v>186</v>
      </c>
      <c r="B7" s="8" t="s">
        <v>49</v>
      </c>
      <c r="C7" s="9" t="s">
        <v>130</v>
      </c>
      <c r="D7" s="7" t="s">
        <v>131</v>
      </c>
      <c r="E7" s="10">
        <v>64</v>
      </c>
      <c r="F7" s="10"/>
      <c r="G7" s="10">
        <f t="shared" si="0"/>
        <v>0</v>
      </c>
    </row>
    <row r="8" spans="1:7" ht="33" customHeight="1">
      <c r="A8" s="7" t="s">
        <v>189</v>
      </c>
      <c r="B8" s="8" t="s">
        <v>132</v>
      </c>
      <c r="C8" s="9" t="s">
        <v>133</v>
      </c>
      <c r="D8" s="7" t="s">
        <v>131</v>
      </c>
      <c r="E8" s="10">
        <v>100</v>
      </c>
      <c r="F8" s="10"/>
      <c r="G8" s="10">
        <f t="shared" si="0"/>
        <v>0</v>
      </c>
    </row>
    <row r="9" spans="1:7" ht="33.75" customHeight="1">
      <c r="A9" s="7" t="s">
        <v>192</v>
      </c>
      <c r="B9" s="8" t="s">
        <v>134</v>
      </c>
      <c r="C9" s="9" t="s">
        <v>135</v>
      </c>
      <c r="D9" s="7" t="s">
        <v>131</v>
      </c>
      <c r="E9" s="10">
        <v>368</v>
      </c>
      <c r="F9" s="10"/>
      <c r="G9" s="10">
        <f t="shared" si="0"/>
        <v>0</v>
      </c>
    </row>
    <row r="10" spans="1:7" ht="32.25" customHeight="1">
      <c r="A10" s="7" t="s">
        <v>195</v>
      </c>
      <c r="B10" s="8" t="s">
        <v>421</v>
      </c>
      <c r="C10" s="9" t="s">
        <v>51</v>
      </c>
      <c r="D10" s="7" t="s">
        <v>52</v>
      </c>
      <c r="E10" s="10">
        <v>778</v>
      </c>
      <c r="F10" s="10"/>
      <c r="G10" s="10">
        <f t="shared" si="0"/>
        <v>0</v>
      </c>
    </row>
    <row r="11" spans="1:7">
      <c r="A11" s="49" t="s">
        <v>136</v>
      </c>
      <c r="B11" s="50"/>
      <c r="C11" s="50"/>
      <c r="D11" s="50"/>
      <c r="E11" s="50"/>
      <c r="F11" s="51"/>
      <c r="G11" s="11">
        <f>SUM(G4:G10)</f>
        <v>0</v>
      </c>
    </row>
    <row r="12" spans="1:7">
      <c r="A12" s="4" t="s">
        <v>214</v>
      </c>
      <c r="B12" s="6"/>
      <c r="C12" s="52" t="s">
        <v>137</v>
      </c>
      <c r="D12" s="53"/>
      <c r="E12" s="53"/>
      <c r="F12" s="53"/>
      <c r="G12" s="54"/>
    </row>
    <row r="13" spans="1:7" ht="45">
      <c r="A13" s="7" t="s">
        <v>215</v>
      </c>
      <c r="B13" s="8" t="s">
        <v>262</v>
      </c>
      <c r="C13" s="8" t="s">
        <v>271</v>
      </c>
      <c r="D13" s="7" t="s">
        <v>26</v>
      </c>
      <c r="E13" s="10">
        <f>3.3+2.1+4.7+3+5.2</f>
        <v>18.3</v>
      </c>
      <c r="F13" s="10"/>
      <c r="G13" s="10">
        <f t="shared" ref="G13:G36" si="1">E13*F13</f>
        <v>0</v>
      </c>
    </row>
    <row r="14" spans="1:7" ht="45">
      <c r="A14" s="7" t="s">
        <v>218</v>
      </c>
      <c r="B14" s="8" t="s">
        <v>264</v>
      </c>
      <c r="C14" s="8" t="s">
        <v>263</v>
      </c>
      <c r="D14" s="7" t="s">
        <v>26</v>
      </c>
      <c r="E14" s="10">
        <f>37.4+33.5+32.5+31.7+37.3+35+9+9.5</f>
        <v>225.9</v>
      </c>
      <c r="F14" s="10"/>
      <c r="G14" s="10"/>
    </row>
    <row r="15" spans="1:7" ht="45">
      <c r="A15" s="7" t="s">
        <v>220</v>
      </c>
      <c r="B15" s="8" t="s">
        <v>138</v>
      </c>
      <c r="C15" s="8" t="s">
        <v>139</v>
      </c>
      <c r="D15" s="7" t="s">
        <v>26</v>
      </c>
      <c r="E15" s="10">
        <f>14.6+31.9+72+14.4+16+28.2+24.7+3.2</f>
        <v>205</v>
      </c>
      <c r="F15" s="10"/>
      <c r="G15" s="10">
        <f t="shared" si="1"/>
        <v>0</v>
      </c>
    </row>
    <row r="16" spans="1:7" ht="45">
      <c r="A16" s="7" t="s">
        <v>223</v>
      </c>
      <c r="B16" s="8" t="s">
        <v>140</v>
      </c>
      <c r="C16" s="8" t="s">
        <v>141</v>
      </c>
      <c r="D16" s="7" t="s">
        <v>26</v>
      </c>
      <c r="E16" s="10">
        <f>4+9.4+4+4.4+4+4.6</f>
        <v>30.4</v>
      </c>
      <c r="F16" s="10"/>
      <c r="G16" s="10">
        <f t="shared" si="1"/>
        <v>0</v>
      </c>
    </row>
    <row r="17" spans="1:7" ht="33" customHeight="1">
      <c r="A17" s="7" t="s">
        <v>226</v>
      </c>
      <c r="B17" s="8" t="s">
        <v>142</v>
      </c>
      <c r="C17" s="8" t="s">
        <v>143</v>
      </c>
      <c r="D17" s="7" t="s">
        <v>26</v>
      </c>
      <c r="E17" s="10">
        <f>8.2+6.8</f>
        <v>15</v>
      </c>
      <c r="F17" s="10"/>
      <c r="G17" s="10">
        <f t="shared" si="1"/>
        <v>0</v>
      </c>
    </row>
    <row r="18" spans="1:7" ht="45">
      <c r="A18" s="7" t="s">
        <v>229</v>
      </c>
      <c r="B18" s="8" t="s">
        <v>144</v>
      </c>
      <c r="C18" s="8" t="s">
        <v>272</v>
      </c>
      <c r="D18" s="7" t="s">
        <v>131</v>
      </c>
      <c r="E18" s="10">
        <v>8</v>
      </c>
      <c r="F18" s="10"/>
      <c r="G18" s="10">
        <f t="shared" si="1"/>
        <v>0</v>
      </c>
    </row>
    <row r="19" spans="1:7" ht="48" customHeight="1">
      <c r="A19" s="7" t="s">
        <v>230</v>
      </c>
      <c r="B19" s="8" t="s">
        <v>266</v>
      </c>
      <c r="C19" s="8" t="s">
        <v>265</v>
      </c>
      <c r="D19" s="7" t="s">
        <v>131</v>
      </c>
      <c r="E19" s="10">
        <v>8</v>
      </c>
      <c r="F19" s="10"/>
      <c r="G19" s="10">
        <f t="shared" si="1"/>
        <v>0</v>
      </c>
    </row>
    <row r="20" spans="1:7" ht="45">
      <c r="A20" s="7" t="s">
        <v>233</v>
      </c>
      <c r="B20" s="8" t="s">
        <v>144</v>
      </c>
      <c r="C20" s="8" t="s">
        <v>273</v>
      </c>
      <c r="D20" s="7" t="s">
        <v>131</v>
      </c>
      <c r="E20" s="10">
        <v>7</v>
      </c>
      <c r="F20" s="10"/>
      <c r="G20" s="10">
        <f t="shared" si="1"/>
        <v>0</v>
      </c>
    </row>
    <row r="21" spans="1:7" ht="45">
      <c r="A21" s="7" t="s">
        <v>237</v>
      </c>
      <c r="B21" s="8" t="s">
        <v>145</v>
      </c>
      <c r="C21" s="8" t="s">
        <v>146</v>
      </c>
      <c r="D21" s="7" t="s">
        <v>131</v>
      </c>
      <c r="E21" s="10">
        <v>7</v>
      </c>
      <c r="F21" s="10"/>
      <c r="G21" s="10">
        <f t="shared" si="1"/>
        <v>0</v>
      </c>
    </row>
    <row r="22" spans="1:7" ht="45">
      <c r="A22" s="7" t="s">
        <v>240</v>
      </c>
      <c r="B22" s="8" t="s">
        <v>150</v>
      </c>
      <c r="C22" s="8" t="s">
        <v>274</v>
      </c>
      <c r="D22" s="7" t="s">
        <v>267</v>
      </c>
      <c r="E22" s="12">
        <v>4</v>
      </c>
      <c r="F22" s="10"/>
      <c r="G22" s="10">
        <f t="shared" si="1"/>
        <v>0</v>
      </c>
    </row>
    <row r="23" spans="1:7" ht="45">
      <c r="A23" s="7" t="s">
        <v>243</v>
      </c>
      <c r="B23" s="8" t="s">
        <v>151</v>
      </c>
      <c r="C23" s="8" t="s">
        <v>148</v>
      </c>
      <c r="D23" s="7" t="s">
        <v>268</v>
      </c>
      <c r="E23" s="12">
        <v>8</v>
      </c>
      <c r="F23" s="10"/>
      <c r="G23" s="10">
        <f t="shared" si="1"/>
        <v>0</v>
      </c>
    </row>
    <row r="24" spans="1:7" ht="45">
      <c r="A24" s="7" t="s">
        <v>246</v>
      </c>
      <c r="B24" s="8" t="s">
        <v>150</v>
      </c>
      <c r="C24" s="8" t="s">
        <v>275</v>
      </c>
      <c r="D24" s="7" t="s">
        <v>147</v>
      </c>
      <c r="E24" s="10">
        <v>1</v>
      </c>
      <c r="F24" s="10"/>
      <c r="G24" s="10">
        <f t="shared" si="1"/>
        <v>0</v>
      </c>
    </row>
    <row r="25" spans="1:7" ht="45">
      <c r="A25" s="7" t="s">
        <v>249</v>
      </c>
      <c r="B25" s="8" t="s">
        <v>151</v>
      </c>
      <c r="C25" s="8" t="s">
        <v>152</v>
      </c>
      <c r="D25" s="7" t="s">
        <v>149</v>
      </c>
      <c r="E25" s="10">
        <v>2</v>
      </c>
      <c r="F25" s="10"/>
      <c r="G25" s="10">
        <f t="shared" si="1"/>
        <v>0</v>
      </c>
    </row>
    <row r="26" spans="1:7" ht="45">
      <c r="A26" s="7" t="s">
        <v>252</v>
      </c>
      <c r="B26" s="8" t="s">
        <v>50</v>
      </c>
      <c r="C26" s="8" t="s">
        <v>276</v>
      </c>
      <c r="D26" s="7" t="s">
        <v>26</v>
      </c>
      <c r="E26" s="12">
        <v>5.6</v>
      </c>
      <c r="F26" s="10"/>
      <c r="G26" s="10">
        <f t="shared" si="1"/>
        <v>0</v>
      </c>
    </row>
    <row r="27" spans="1:7" ht="42.75" customHeight="1">
      <c r="A27" s="7" t="s">
        <v>256</v>
      </c>
      <c r="B27" s="8" t="s">
        <v>269</v>
      </c>
      <c r="C27" s="8" t="s">
        <v>270</v>
      </c>
      <c r="D27" s="7" t="s">
        <v>131</v>
      </c>
      <c r="E27" s="12">
        <v>5</v>
      </c>
      <c r="F27" s="10"/>
      <c r="G27" s="10">
        <f t="shared" si="1"/>
        <v>0</v>
      </c>
    </row>
    <row r="28" spans="1:7" ht="45">
      <c r="A28" s="7" t="s">
        <v>259</v>
      </c>
      <c r="B28" s="8" t="s">
        <v>153</v>
      </c>
      <c r="C28" s="8" t="s">
        <v>154</v>
      </c>
      <c r="D28" s="7" t="s">
        <v>26</v>
      </c>
      <c r="E28" s="10">
        <v>28.2</v>
      </c>
      <c r="F28" s="10"/>
      <c r="G28" s="10">
        <f t="shared" si="1"/>
        <v>0</v>
      </c>
    </row>
    <row r="29" spans="1:7" ht="45">
      <c r="A29" s="7" t="s">
        <v>277</v>
      </c>
      <c r="B29" s="8" t="s">
        <v>155</v>
      </c>
      <c r="C29" s="8" t="s">
        <v>156</v>
      </c>
      <c r="D29" s="7" t="s">
        <v>26</v>
      </c>
      <c r="E29" s="10">
        <v>28.2</v>
      </c>
      <c r="F29" s="10"/>
      <c r="G29" s="10">
        <f t="shared" si="1"/>
        <v>0</v>
      </c>
    </row>
    <row r="30" spans="1:7" ht="30">
      <c r="A30" s="7" t="s">
        <v>278</v>
      </c>
      <c r="B30" s="8" t="s">
        <v>65</v>
      </c>
      <c r="C30" s="8" t="s">
        <v>157</v>
      </c>
      <c r="D30" s="7" t="s">
        <v>158</v>
      </c>
      <c r="E30" s="10">
        <v>1.5</v>
      </c>
      <c r="F30" s="10"/>
      <c r="G30" s="10">
        <f t="shared" si="1"/>
        <v>0</v>
      </c>
    </row>
    <row r="31" spans="1:7" ht="45">
      <c r="A31" s="7" t="s">
        <v>279</v>
      </c>
      <c r="B31" s="8" t="s">
        <v>159</v>
      </c>
      <c r="C31" s="8" t="s">
        <v>160</v>
      </c>
      <c r="D31" s="7" t="s">
        <v>161</v>
      </c>
      <c r="E31" s="10">
        <v>1</v>
      </c>
      <c r="F31" s="10"/>
      <c r="G31" s="10">
        <f t="shared" si="1"/>
        <v>0</v>
      </c>
    </row>
    <row r="32" spans="1:7" ht="45">
      <c r="A32" s="7" t="s">
        <v>280</v>
      </c>
      <c r="B32" s="8" t="s">
        <v>162</v>
      </c>
      <c r="C32" s="8" t="s">
        <v>163</v>
      </c>
      <c r="D32" s="7" t="s">
        <v>131</v>
      </c>
      <c r="E32" s="10">
        <v>1</v>
      </c>
      <c r="F32" s="10"/>
      <c r="G32" s="10">
        <f t="shared" si="1"/>
        <v>0</v>
      </c>
    </row>
    <row r="33" spans="1:7" ht="47.25" customHeight="1">
      <c r="A33" s="7" t="s">
        <v>281</v>
      </c>
      <c r="B33" s="8" t="s">
        <v>164</v>
      </c>
      <c r="C33" s="8" t="s">
        <v>165</v>
      </c>
      <c r="D33" s="7" t="s">
        <v>131</v>
      </c>
      <c r="E33" s="10">
        <v>1</v>
      </c>
      <c r="F33" s="10"/>
      <c r="G33" s="10">
        <f t="shared" si="1"/>
        <v>0</v>
      </c>
    </row>
    <row r="34" spans="1:7" ht="45">
      <c r="A34" s="7" t="s">
        <v>282</v>
      </c>
      <c r="B34" s="8" t="s">
        <v>50</v>
      </c>
      <c r="C34" s="8" t="s">
        <v>166</v>
      </c>
      <c r="D34" s="7" t="s">
        <v>55</v>
      </c>
      <c r="E34" s="10">
        <v>1</v>
      </c>
      <c r="F34" s="10"/>
      <c r="G34" s="10">
        <f t="shared" si="1"/>
        <v>0</v>
      </c>
    </row>
    <row r="35" spans="1:7" ht="45">
      <c r="A35" s="7" t="s">
        <v>283</v>
      </c>
      <c r="B35" s="8" t="s">
        <v>50</v>
      </c>
      <c r="C35" s="8" t="s">
        <v>167</v>
      </c>
      <c r="D35" s="7" t="s">
        <v>55</v>
      </c>
      <c r="E35" s="10">
        <v>1</v>
      </c>
      <c r="F35" s="10"/>
      <c r="G35" s="10">
        <f t="shared" si="1"/>
        <v>0</v>
      </c>
    </row>
    <row r="36" spans="1:7" ht="51" customHeight="1">
      <c r="A36" s="7" t="s">
        <v>284</v>
      </c>
      <c r="B36" s="8" t="s">
        <v>168</v>
      </c>
      <c r="C36" s="8" t="s">
        <v>169</v>
      </c>
      <c r="D36" s="7" t="s">
        <v>13</v>
      </c>
      <c r="E36" s="10">
        <v>2.5</v>
      </c>
      <c r="F36" s="10"/>
      <c r="G36" s="10">
        <f t="shared" si="1"/>
        <v>0</v>
      </c>
    </row>
    <row r="37" spans="1:7" ht="21" customHeight="1">
      <c r="A37" s="49" t="s">
        <v>170</v>
      </c>
      <c r="B37" s="50"/>
      <c r="C37" s="50"/>
      <c r="D37" s="50"/>
      <c r="E37" s="50"/>
      <c r="F37" s="51"/>
      <c r="G37" s="11">
        <f>SUM(G36,G13:G35)</f>
        <v>0</v>
      </c>
    </row>
    <row r="38" spans="1:7" ht="21.75" customHeight="1">
      <c r="A38" s="65" t="s">
        <v>172</v>
      </c>
      <c r="B38" s="66"/>
      <c r="C38" s="66"/>
      <c r="D38" s="66"/>
      <c r="E38" s="66"/>
      <c r="F38" s="66"/>
      <c r="G38" s="13">
        <f>SUM(G37,G11)</f>
        <v>0</v>
      </c>
    </row>
    <row r="39" spans="1:7" ht="24" customHeight="1">
      <c r="A39" s="68" t="s">
        <v>371</v>
      </c>
      <c r="B39" s="69"/>
      <c r="C39" s="69"/>
      <c r="D39" s="69"/>
      <c r="E39" s="69"/>
      <c r="F39" s="69"/>
      <c r="G39" s="70"/>
    </row>
    <row r="40" spans="1:7">
      <c r="A40" s="4" t="s">
        <v>173</v>
      </c>
      <c r="B40" s="6"/>
      <c r="C40" s="52" t="s">
        <v>5</v>
      </c>
      <c r="D40" s="53"/>
      <c r="E40" s="53"/>
      <c r="F40" s="53"/>
      <c r="G40" s="54"/>
    </row>
    <row r="41" spans="1:7" ht="30">
      <c r="A41" s="7" t="s">
        <v>176</v>
      </c>
      <c r="B41" s="8" t="s">
        <v>6</v>
      </c>
      <c r="C41" s="8" t="s">
        <v>7</v>
      </c>
      <c r="D41" s="7" t="s">
        <v>8</v>
      </c>
      <c r="E41" s="10">
        <v>0.3</v>
      </c>
      <c r="F41" s="10"/>
      <c r="G41" s="10">
        <f>E41*F41</f>
        <v>0</v>
      </c>
    </row>
    <row r="42" spans="1:7" ht="30">
      <c r="A42" s="7" t="s">
        <v>180</v>
      </c>
      <c r="B42" s="8" t="s">
        <v>9</v>
      </c>
      <c r="C42" s="8" t="s">
        <v>10</v>
      </c>
      <c r="D42" s="7" t="s">
        <v>11</v>
      </c>
      <c r="E42" s="10">
        <v>3000</v>
      </c>
      <c r="F42" s="10"/>
      <c r="G42" s="10">
        <f>E42*F42</f>
        <v>0</v>
      </c>
    </row>
    <row r="43" spans="1:7" ht="93" customHeight="1">
      <c r="A43" s="7" t="s">
        <v>183</v>
      </c>
      <c r="B43" s="8" t="s">
        <v>12</v>
      </c>
      <c r="C43" s="8" t="s">
        <v>76</v>
      </c>
      <c r="D43" s="7" t="s">
        <v>13</v>
      </c>
      <c r="E43" s="10">
        <f>450-110</f>
        <v>340</v>
      </c>
      <c r="F43" s="10"/>
      <c r="G43" s="10">
        <f>E43*F43</f>
        <v>0</v>
      </c>
    </row>
    <row r="44" spans="1:7" ht="64.5" customHeight="1">
      <c r="A44" s="7" t="s">
        <v>186</v>
      </c>
      <c r="B44" s="8" t="s">
        <v>14</v>
      </c>
      <c r="C44" s="8" t="s">
        <v>77</v>
      </c>
      <c r="D44" s="7" t="s">
        <v>13</v>
      </c>
      <c r="E44" s="10">
        <v>340</v>
      </c>
      <c r="F44" s="10"/>
      <c r="G44" s="10">
        <f>E44*F44</f>
        <v>0</v>
      </c>
    </row>
    <row r="45" spans="1:7">
      <c r="A45" s="49" t="s">
        <v>15</v>
      </c>
      <c r="B45" s="50"/>
      <c r="C45" s="50"/>
      <c r="D45" s="50"/>
      <c r="E45" s="50"/>
      <c r="F45" s="51"/>
      <c r="G45" s="14">
        <f>SUM(G41:G44)</f>
        <v>0</v>
      </c>
    </row>
    <row r="46" spans="1:7">
      <c r="A46" s="4" t="s">
        <v>214</v>
      </c>
      <c r="B46" s="6"/>
      <c r="C46" s="52" t="s">
        <v>16</v>
      </c>
      <c r="D46" s="53"/>
      <c r="E46" s="53"/>
      <c r="F46" s="53"/>
      <c r="G46" s="54"/>
    </row>
    <row r="47" spans="1:7" ht="59.25" customHeight="1">
      <c r="A47" s="7" t="s">
        <v>215</v>
      </c>
      <c r="B47" s="8" t="s">
        <v>17</v>
      </c>
      <c r="C47" s="8" t="s">
        <v>78</v>
      </c>
      <c r="D47" s="7" t="s">
        <v>13</v>
      </c>
      <c r="E47" s="10">
        <f>2104-165</f>
        <v>1939</v>
      </c>
      <c r="F47" s="10"/>
      <c r="G47" s="10">
        <f>E47*F47</f>
        <v>0</v>
      </c>
    </row>
    <row r="48" spans="1:7" ht="45">
      <c r="A48" s="7" t="s">
        <v>218</v>
      </c>
      <c r="B48" s="8" t="s">
        <v>18</v>
      </c>
      <c r="C48" s="8" t="s">
        <v>79</v>
      </c>
      <c r="D48" s="7" t="s">
        <v>13</v>
      </c>
      <c r="E48" s="10">
        <v>165</v>
      </c>
      <c r="F48" s="10"/>
      <c r="G48" s="10">
        <f>E48*F48</f>
        <v>0</v>
      </c>
    </row>
    <row r="49" spans="1:7" ht="45">
      <c r="A49" s="7" t="s">
        <v>220</v>
      </c>
      <c r="B49" s="8" t="s">
        <v>19</v>
      </c>
      <c r="C49" s="8" t="s">
        <v>80</v>
      </c>
      <c r="D49" s="7" t="s">
        <v>11</v>
      </c>
      <c r="E49" s="10">
        <v>2006</v>
      </c>
      <c r="F49" s="10"/>
      <c r="G49" s="10">
        <f>E49*F49</f>
        <v>0</v>
      </c>
    </row>
    <row r="50" spans="1:7" ht="30">
      <c r="A50" s="7" t="s">
        <v>223</v>
      </c>
      <c r="B50" s="8" t="s">
        <v>20</v>
      </c>
      <c r="C50" s="8" t="s">
        <v>21</v>
      </c>
      <c r="D50" s="7" t="s">
        <v>11</v>
      </c>
      <c r="E50" s="10">
        <v>2006</v>
      </c>
      <c r="F50" s="10"/>
      <c r="G50" s="10">
        <f>E50*F50</f>
        <v>0</v>
      </c>
    </row>
    <row r="51" spans="1:7" ht="30">
      <c r="A51" s="7" t="s">
        <v>226</v>
      </c>
      <c r="B51" s="8" t="s">
        <v>22</v>
      </c>
      <c r="C51" s="8" t="s">
        <v>23</v>
      </c>
      <c r="D51" s="7" t="s">
        <v>13</v>
      </c>
      <c r="E51" s="10">
        <f>2006*0.1</f>
        <v>200.6</v>
      </c>
      <c r="F51" s="10"/>
      <c r="G51" s="10">
        <f t="shared" ref="G51:G57" si="2">E51*F51</f>
        <v>0</v>
      </c>
    </row>
    <row r="52" spans="1:7" ht="45">
      <c r="A52" s="7" t="s">
        <v>229</v>
      </c>
      <c r="B52" s="8" t="s">
        <v>81</v>
      </c>
      <c r="C52" s="8" t="s">
        <v>24</v>
      </c>
      <c r="D52" s="7" t="s">
        <v>11</v>
      </c>
      <c r="E52" s="10">
        <v>950</v>
      </c>
      <c r="F52" s="10"/>
      <c r="G52" s="10">
        <f t="shared" si="2"/>
        <v>0</v>
      </c>
    </row>
    <row r="53" spans="1:7" ht="45">
      <c r="A53" s="7" t="s">
        <v>230</v>
      </c>
      <c r="B53" s="8" t="s">
        <v>82</v>
      </c>
      <c r="C53" s="8" t="s">
        <v>83</v>
      </c>
      <c r="D53" s="7" t="s">
        <v>11</v>
      </c>
      <c r="E53" s="10">
        <v>1100</v>
      </c>
      <c r="F53" s="10"/>
      <c r="G53" s="10">
        <f t="shared" si="2"/>
        <v>0</v>
      </c>
    </row>
    <row r="54" spans="1:7" ht="45">
      <c r="A54" s="7" t="s">
        <v>233</v>
      </c>
      <c r="B54" s="8" t="s">
        <v>25</v>
      </c>
      <c r="C54" s="8" t="s">
        <v>84</v>
      </c>
      <c r="D54" s="7" t="s">
        <v>11</v>
      </c>
      <c r="E54" s="10">
        <v>1100</v>
      </c>
      <c r="F54" s="10"/>
      <c r="G54" s="10">
        <f t="shared" si="2"/>
        <v>0</v>
      </c>
    </row>
    <row r="55" spans="1:7" ht="45">
      <c r="A55" s="7" t="s">
        <v>237</v>
      </c>
      <c r="B55" s="8" t="s">
        <v>85</v>
      </c>
      <c r="C55" s="8" t="s">
        <v>86</v>
      </c>
      <c r="D55" s="7" t="s">
        <v>26</v>
      </c>
      <c r="E55" s="10">
        <v>238</v>
      </c>
      <c r="F55" s="10"/>
      <c r="G55" s="10">
        <f t="shared" si="2"/>
        <v>0</v>
      </c>
    </row>
    <row r="56" spans="1:7" ht="45">
      <c r="A56" s="7" t="s">
        <v>240</v>
      </c>
      <c r="B56" s="8" t="s">
        <v>87</v>
      </c>
      <c r="C56" s="8" t="s">
        <v>27</v>
      </c>
      <c r="D56" s="7" t="s">
        <v>26</v>
      </c>
      <c r="E56" s="10">
        <v>238</v>
      </c>
      <c r="F56" s="10"/>
      <c r="G56" s="10">
        <f t="shared" si="2"/>
        <v>0</v>
      </c>
    </row>
    <row r="57" spans="1:7" ht="45">
      <c r="A57" s="7" t="s">
        <v>243</v>
      </c>
      <c r="B57" s="8" t="s">
        <v>88</v>
      </c>
      <c r="C57" s="8" t="s">
        <v>89</v>
      </c>
      <c r="D57" s="7" t="s">
        <v>90</v>
      </c>
      <c r="E57" s="10">
        <v>1</v>
      </c>
      <c r="F57" s="10"/>
      <c r="G57" s="10">
        <f t="shared" si="2"/>
        <v>0</v>
      </c>
    </row>
    <row r="58" spans="1:7">
      <c r="A58" s="49" t="s">
        <v>28</v>
      </c>
      <c r="B58" s="50"/>
      <c r="C58" s="50"/>
      <c r="D58" s="50"/>
      <c r="E58" s="50"/>
      <c r="F58" s="51"/>
      <c r="G58" s="11">
        <f>SUM(G47:G57)</f>
        <v>0</v>
      </c>
    </row>
    <row r="59" spans="1:7">
      <c r="A59" s="4" t="s">
        <v>285</v>
      </c>
      <c r="B59" s="6"/>
      <c r="C59" s="52" t="s">
        <v>436</v>
      </c>
      <c r="D59" s="53"/>
      <c r="E59" s="53"/>
      <c r="F59" s="53"/>
      <c r="G59" s="54"/>
    </row>
    <row r="60" spans="1:7" ht="30">
      <c r="A60" s="7" t="s">
        <v>286</v>
      </c>
      <c r="B60" s="8" t="s">
        <v>29</v>
      </c>
      <c r="C60" s="8" t="s">
        <v>30</v>
      </c>
      <c r="D60" s="7" t="s">
        <v>31</v>
      </c>
      <c r="E60" s="10">
        <v>0.2</v>
      </c>
      <c r="F60" s="10"/>
      <c r="G60" s="10">
        <f>E60*F60</f>
        <v>0</v>
      </c>
    </row>
    <row r="61" spans="1:7" ht="30">
      <c r="A61" s="7" t="s">
        <v>287</v>
      </c>
      <c r="B61" s="8" t="s">
        <v>32</v>
      </c>
      <c r="C61" s="8" t="s">
        <v>33</v>
      </c>
      <c r="D61" s="7" t="s">
        <v>26</v>
      </c>
      <c r="E61" s="10">
        <v>6</v>
      </c>
      <c r="F61" s="10"/>
      <c r="G61" s="10">
        <f t="shared" ref="G61:G68" si="3">E61*F61</f>
        <v>0</v>
      </c>
    </row>
    <row r="62" spans="1:7" ht="30">
      <c r="A62" s="7" t="s">
        <v>288</v>
      </c>
      <c r="B62" s="8" t="s">
        <v>34</v>
      </c>
      <c r="C62" s="8" t="s">
        <v>35</v>
      </c>
      <c r="D62" s="7" t="s">
        <v>13</v>
      </c>
      <c r="E62" s="10">
        <v>0.38</v>
      </c>
      <c r="F62" s="10"/>
      <c r="G62" s="10">
        <f t="shared" si="3"/>
        <v>0</v>
      </c>
    </row>
    <row r="63" spans="1:7" ht="30">
      <c r="A63" s="7" t="s">
        <v>289</v>
      </c>
      <c r="B63" s="8" t="s">
        <v>36</v>
      </c>
      <c r="C63" s="8" t="s">
        <v>37</v>
      </c>
      <c r="D63" s="7" t="s">
        <v>26</v>
      </c>
      <c r="E63" s="10">
        <f>105+28</f>
        <v>133</v>
      </c>
      <c r="F63" s="10"/>
      <c r="G63" s="10">
        <f t="shared" si="3"/>
        <v>0</v>
      </c>
    </row>
    <row r="64" spans="1:7" ht="30">
      <c r="A64" s="7" t="s">
        <v>290</v>
      </c>
      <c r="B64" s="8" t="s">
        <v>34</v>
      </c>
      <c r="C64" s="8" t="s">
        <v>38</v>
      </c>
      <c r="D64" s="7" t="s">
        <v>13</v>
      </c>
      <c r="E64" s="10">
        <v>9.58</v>
      </c>
      <c r="F64" s="10"/>
      <c r="G64" s="10">
        <f t="shared" si="3"/>
        <v>0</v>
      </c>
    </row>
    <row r="65" spans="1:7" ht="45">
      <c r="A65" s="7" t="s">
        <v>291</v>
      </c>
      <c r="B65" s="8" t="s">
        <v>39</v>
      </c>
      <c r="C65" s="8" t="s">
        <v>91</v>
      </c>
      <c r="D65" s="7" t="s">
        <v>11</v>
      </c>
      <c r="E65" s="10">
        <v>97</v>
      </c>
      <c r="F65" s="10"/>
      <c r="G65" s="10">
        <f t="shared" si="3"/>
        <v>0</v>
      </c>
    </row>
    <row r="66" spans="1:7" ht="30">
      <c r="A66" s="7" t="s">
        <v>292</v>
      </c>
      <c r="B66" s="8" t="s">
        <v>40</v>
      </c>
      <c r="C66" s="8" t="s">
        <v>92</v>
      </c>
      <c r="D66" s="7" t="s">
        <v>11</v>
      </c>
      <c r="E66" s="10">
        <v>97</v>
      </c>
      <c r="F66" s="10"/>
      <c r="G66" s="10">
        <f t="shared" si="3"/>
        <v>0</v>
      </c>
    </row>
    <row r="67" spans="1:7" ht="30">
      <c r="A67" s="7" t="s">
        <v>293</v>
      </c>
      <c r="B67" s="8" t="s">
        <v>41</v>
      </c>
      <c r="C67" s="8" t="s">
        <v>42</v>
      </c>
      <c r="D67" s="7" t="s">
        <v>11</v>
      </c>
      <c r="E67" s="10">
        <v>97</v>
      </c>
      <c r="F67" s="10"/>
      <c r="G67" s="10">
        <f t="shared" si="3"/>
        <v>0</v>
      </c>
    </row>
    <row r="68" spans="1:7" ht="60" customHeight="1">
      <c r="A68" s="7" t="s">
        <v>294</v>
      </c>
      <c r="B68" s="8" t="s">
        <v>43</v>
      </c>
      <c r="C68" s="8" t="s">
        <v>44</v>
      </c>
      <c r="D68" s="7" t="s">
        <v>11</v>
      </c>
      <c r="E68" s="10">
        <v>97</v>
      </c>
      <c r="F68" s="10"/>
      <c r="G68" s="10">
        <f t="shared" si="3"/>
        <v>0</v>
      </c>
    </row>
    <row r="69" spans="1:7">
      <c r="A69" s="49" t="s">
        <v>122</v>
      </c>
      <c r="B69" s="50"/>
      <c r="C69" s="50"/>
      <c r="D69" s="50"/>
      <c r="E69" s="50"/>
      <c r="F69" s="51"/>
      <c r="G69" s="11">
        <f>SUM(G60:G68)</f>
        <v>0</v>
      </c>
    </row>
    <row r="70" spans="1:7">
      <c r="A70" s="4" t="s">
        <v>372</v>
      </c>
      <c r="B70" s="6"/>
      <c r="C70" s="52" t="s">
        <v>45</v>
      </c>
      <c r="D70" s="53"/>
      <c r="E70" s="53"/>
      <c r="F70" s="53"/>
      <c r="G70" s="54"/>
    </row>
    <row r="71" spans="1:7" ht="63" customHeight="1">
      <c r="A71" s="7" t="s">
        <v>373</v>
      </c>
      <c r="B71" s="8" t="s">
        <v>46</v>
      </c>
      <c r="C71" s="8" t="s">
        <v>93</v>
      </c>
      <c r="D71" s="7" t="s">
        <v>13</v>
      </c>
      <c r="E71" s="10">
        <v>126</v>
      </c>
      <c r="F71" s="10"/>
      <c r="G71" s="10">
        <f t="shared" ref="G71:G89" si="4">E71*F71</f>
        <v>0</v>
      </c>
    </row>
    <row r="72" spans="1:7" ht="63" customHeight="1">
      <c r="A72" s="7" t="s">
        <v>374</v>
      </c>
      <c r="B72" s="8" t="s">
        <v>14</v>
      </c>
      <c r="C72" s="8" t="s">
        <v>77</v>
      </c>
      <c r="D72" s="7" t="s">
        <v>13</v>
      </c>
      <c r="E72" s="10">
        <v>126</v>
      </c>
      <c r="F72" s="10"/>
      <c r="G72" s="10">
        <f t="shared" si="4"/>
        <v>0</v>
      </c>
    </row>
    <row r="73" spans="1:7" ht="50.25" customHeight="1">
      <c r="A73" s="7" t="s">
        <v>375</v>
      </c>
      <c r="B73" s="8" t="s">
        <v>47</v>
      </c>
      <c r="C73" s="8" t="s">
        <v>94</v>
      </c>
      <c r="D73" s="7" t="s">
        <v>13</v>
      </c>
      <c r="E73" s="10">
        <f>250-126</f>
        <v>124</v>
      </c>
      <c r="F73" s="10"/>
      <c r="G73" s="10">
        <f t="shared" si="4"/>
        <v>0</v>
      </c>
    </row>
    <row r="74" spans="1:7" ht="62.25" customHeight="1">
      <c r="A74" s="7" t="s">
        <v>376</v>
      </c>
      <c r="B74" s="8" t="s">
        <v>48</v>
      </c>
      <c r="C74" s="8" t="s">
        <v>95</v>
      </c>
      <c r="D74" s="7" t="s">
        <v>11</v>
      </c>
      <c r="E74" s="10">
        <v>200</v>
      </c>
      <c r="F74" s="10"/>
      <c r="G74" s="10">
        <f t="shared" si="4"/>
        <v>0</v>
      </c>
    </row>
    <row r="75" spans="1:7" ht="35.25" customHeight="1">
      <c r="A75" s="7" t="s">
        <v>377</v>
      </c>
      <c r="B75" s="8" t="s">
        <v>49</v>
      </c>
      <c r="C75" s="8" t="s">
        <v>96</v>
      </c>
      <c r="D75" s="7" t="s">
        <v>97</v>
      </c>
      <c r="E75" s="10">
        <v>40</v>
      </c>
      <c r="F75" s="10"/>
      <c r="G75" s="10">
        <f t="shared" si="4"/>
        <v>0</v>
      </c>
    </row>
    <row r="76" spans="1:7" ht="45">
      <c r="A76" s="7" t="s">
        <v>378</v>
      </c>
      <c r="B76" s="8" t="s">
        <v>50</v>
      </c>
      <c r="C76" s="8" t="s">
        <v>51</v>
      </c>
      <c r="D76" s="7" t="s">
        <v>52</v>
      </c>
      <c r="E76" s="10">
        <v>144</v>
      </c>
      <c r="F76" s="10"/>
      <c r="G76" s="10">
        <f t="shared" si="4"/>
        <v>0</v>
      </c>
    </row>
    <row r="77" spans="1:7" ht="80.25" customHeight="1">
      <c r="A77" s="7" t="s">
        <v>379</v>
      </c>
      <c r="B77" s="8" t="s">
        <v>53</v>
      </c>
      <c r="C77" s="8" t="s">
        <v>98</v>
      </c>
      <c r="D77" s="7" t="s">
        <v>13</v>
      </c>
      <c r="E77" s="10">
        <v>124</v>
      </c>
      <c r="F77" s="10"/>
      <c r="G77" s="10">
        <f t="shared" si="4"/>
        <v>0</v>
      </c>
    </row>
    <row r="78" spans="1:7" ht="45">
      <c r="A78" s="7" t="s">
        <v>380</v>
      </c>
      <c r="B78" s="8" t="s">
        <v>50</v>
      </c>
      <c r="C78" s="8" t="s">
        <v>54</v>
      </c>
      <c r="D78" s="7" t="s">
        <v>55</v>
      </c>
      <c r="E78" s="10">
        <v>1</v>
      </c>
      <c r="F78" s="10"/>
      <c r="G78" s="10">
        <f t="shared" si="4"/>
        <v>0</v>
      </c>
    </row>
    <row r="79" spans="1:7" ht="45">
      <c r="A79" s="7" t="s">
        <v>381</v>
      </c>
      <c r="B79" s="8" t="s">
        <v>50</v>
      </c>
      <c r="C79" s="8" t="s">
        <v>56</v>
      </c>
      <c r="D79" s="7" t="s">
        <v>55</v>
      </c>
      <c r="E79" s="10">
        <v>1</v>
      </c>
      <c r="F79" s="10"/>
      <c r="G79" s="10">
        <f t="shared" si="4"/>
        <v>0</v>
      </c>
    </row>
    <row r="80" spans="1:7" ht="45">
      <c r="A80" s="7" t="s">
        <v>382</v>
      </c>
      <c r="B80" s="8" t="s">
        <v>99</v>
      </c>
      <c r="C80" s="8" t="s">
        <v>100</v>
      </c>
      <c r="D80" s="7" t="s">
        <v>26</v>
      </c>
      <c r="E80" s="10">
        <v>30</v>
      </c>
      <c r="F80" s="10"/>
      <c r="G80" s="10">
        <f t="shared" si="4"/>
        <v>0</v>
      </c>
    </row>
    <row r="81" spans="1:7" ht="45">
      <c r="A81" s="7" t="s">
        <v>383</v>
      </c>
      <c r="B81" s="8" t="s">
        <v>57</v>
      </c>
      <c r="C81" s="8" t="s">
        <v>101</v>
      </c>
      <c r="D81" s="7" t="s">
        <v>97</v>
      </c>
      <c r="E81" s="10">
        <v>8</v>
      </c>
      <c r="F81" s="10"/>
      <c r="G81" s="10">
        <f t="shared" si="4"/>
        <v>0</v>
      </c>
    </row>
    <row r="82" spans="1:7" ht="45">
      <c r="A82" s="7" t="s">
        <v>384</v>
      </c>
      <c r="B82" s="8" t="s">
        <v>58</v>
      </c>
      <c r="C82" s="8" t="s">
        <v>102</v>
      </c>
      <c r="D82" s="7" t="s">
        <v>26</v>
      </c>
      <c r="E82" s="10">
        <v>4</v>
      </c>
      <c r="F82" s="10"/>
      <c r="G82" s="10">
        <f t="shared" si="4"/>
        <v>0</v>
      </c>
    </row>
    <row r="83" spans="1:7" ht="45">
      <c r="A83" s="7" t="s">
        <v>385</v>
      </c>
      <c r="B83" s="8" t="s">
        <v>103</v>
      </c>
      <c r="C83" s="8" t="s">
        <v>104</v>
      </c>
      <c r="D83" s="7" t="s">
        <v>13</v>
      </c>
      <c r="E83" s="10">
        <v>4</v>
      </c>
      <c r="F83" s="10"/>
      <c r="G83" s="10">
        <f t="shared" si="4"/>
        <v>0</v>
      </c>
    </row>
    <row r="84" spans="1:7" ht="45">
      <c r="A84" s="7" t="s">
        <v>386</v>
      </c>
      <c r="B84" s="8" t="s">
        <v>57</v>
      </c>
      <c r="C84" s="8" t="s">
        <v>105</v>
      </c>
      <c r="D84" s="7" t="s">
        <v>97</v>
      </c>
      <c r="E84" s="10">
        <v>4</v>
      </c>
      <c r="F84" s="10"/>
      <c r="G84" s="10">
        <f t="shared" si="4"/>
        <v>0</v>
      </c>
    </row>
    <row r="85" spans="1:7" ht="45">
      <c r="A85" s="7" t="s">
        <v>387</v>
      </c>
      <c r="B85" s="8" t="s">
        <v>59</v>
      </c>
      <c r="C85" s="8" t="s">
        <v>106</v>
      </c>
      <c r="D85" s="7" t="s">
        <v>97</v>
      </c>
      <c r="E85" s="10">
        <v>4</v>
      </c>
      <c r="F85" s="10"/>
      <c r="G85" s="10">
        <f t="shared" si="4"/>
        <v>0</v>
      </c>
    </row>
    <row r="86" spans="1:7" ht="45">
      <c r="A86" s="7" t="s">
        <v>388</v>
      </c>
      <c r="B86" s="8" t="s">
        <v>107</v>
      </c>
      <c r="C86" s="8" t="s">
        <v>108</v>
      </c>
      <c r="D86" s="7" t="s">
        <v>97</v>
      </c>
      <c r="E86" s="10">
        <v>4</v>
      </c>
      <c r="F86" s="10"/>
      <c r="G86" s="10">
        <f t="shared" si="4"/>
        <v>0</v>
      </c>
    </row>
    <row r="87" spans="1:7" ht="45">
      <c r="A87" s="7" t="s">
        <v>389</v>
      </c>
      <c r="B87" s="8" t="s">
        <v>103</v>
      </c>
      <c r="C87" s="8" t="s">
        <v>109</v>
      </c>
      <c r="D87" s="7" t="s">
        <v>13</v>
      </c>
      <c r="E87" s="10">
        <v>1.5</v>
      </c>
      <c r="F87" s="10"/>
      <c r="G87" s="10">
        <f t="shared" si="4"/>
        <v>0</v>
      </c>
    </row>
    <row r="88" spans="1:7" ht="33.75" customHeight="1">
      <c r="A88" s="7" t="s">
        <v>390</v>
      </c>
      <c r="B88" s="8" t="s">
        <v>60</v>
      </c>
      <c r="C88" s="8" t="s">
        <v>61</v>
      </c>
      <c r="D88" s="7" t="s">
        <v>11</v>
      </c>
      <c r="E88" s="10">
        <v>8.5500000000000007</v>
      </c>
      <c r="F88" s="10"/>
      <c r="G88" s="10">
        <f t="shared" si="4"/>
        <v>0</v>
      </c>
    </row>
    <row r="89" spans="1:7" ht="45">
      <c r="A89" s="7" t="s">
        <v>391</v>
      </c>
      <c r="B89" s="8" t="s">
        <v>110</v>
      </c>
      <c r="C89" s="8" t="s">
        <v>62</v>
      </c>
      <c r="D89" s="7" t="s">
        <v>11</v>
      </c>
      <c r="E89" s="10">
        <v>8.5500000000000007</v>
      </c>
      <c r="F89" s="10"/>
      <c r="G89" s="10">
        <f t="shared" si="4"/>
        <v>0</v>
      </c>
    </row>
    <row r="90" spans="1:7">
      <c r="A90" s="49" t="s">
        <v>63</v>
      </c>
      <c r="B90" s="50"/>
      <c r="C90" s="50"/>
      <c r="D90" s="50"/>
      <c r="E90" s="50"/>
      <c r="F90" s="51"/>
      <c r="G90" s="11">
        <f>SUM(G71:G89)</f>
        <v>0</v>
      </c>
    </row>
    <row r="91" spans="1:7">
      <c r="A91" s="4" t="s">
        <v>392</v>
      </c>
      <c r="B91" s="6"/>
      <c r="C91" s="52" t="s">
        <v>64</v>
      </c>
      <c r="D91" s="53"/>
      <c r="E91" s="53"/>
      <c r="F91" s="53"/>
      <c r="G91" s="54"/>
    </row>
    <row r="92" spans="1:7" ht="32.25" customHeight="1">
      <c r="A92" s="7" t="s">
        <v>393</v>
      </c>
      <c r="B92" s="8" t="s">
        <v>60</v>
      </c>
      <c r="C92" s="8" t="s">
        <v>61</v>
      </c>
      <c r="D92" s="7" t="s">
        <v>11</v>
      </c>
      <c r="E92" s="10">
        <v>9</v>
      </c>
      <c r="F92" s="10"/>
      <c r="G92" s="10">
        <f t="shared" ref="G92:G97" si="5">E92*F92</f>
        <v>0</v>
      </c>
    </row>
    <row r="93" spans="1:7" ht="30">
      <c r="A93" s="7" t="s">
        <v>394</v>
      </c>
      <c r="B93" s="8" t="s">
        <v>65</v>
      </c>
      <c r="C93" s="8" t="s">
        <v>111</v>
      </c>
      <c r="D93" s="7" t="s">
        <v>112</v>
      </c>
      <c r="E93" s="10">
        <v>0.31</v>
      </c>
      <c r="F93" s="10"/>
      <c r="G93" s="10">
        <f t="shared" si="5"/>
        <v>0</v>
      </c>
    </row>
    <row r="94" spans="1:7" ht="65.25" customHeight="1">
      <c r="A94" s="7" t="s">
        <v>395</v>
      </c>
      <c r="B94" s="8" t="s">
        <v>66</v>
      </c>
      <c r="C94" s="8" t="s">
        <v>113</v>
      </c>
      <c r="D94" s="7" t="s">
        <v>114</v>
      </c>
      <c r="E94" s="10">
        <v>125</v>
      </c>
      <c r="F94" s="10"/>
      <c r="G94" s="10">
        <f t="shared" si="5"/>
        <v>0</v>
      </c>
    </row>
    <row r="95" spans="1:7" ht="30">
      <c r="A95" s="7" t="s">
        <v>396</v>
      </c>
      <c r="B95" s="8" t="s">
        <v>65</v>
      </c>
      <c r="C95" s="8" t="s">
        <v>115</v>
      </c>
      <c r="D95" s="7" t="s">
        <v>112</v>
      </c>
      <c r="E95" s="10">
        <v>1</v>
      </c>
      <c r="F95" s="10"/>
      <c r="G95" s="10">
        <f t="shared" si="5"/>
        <v>0</v>
      </c>
    </row>
    <row r="96" spans="1:7" ht="45">
      <c r="A96" s="7" t="s">
        <v>397</v>
      </c>
      <c r="B96" s="8" t="s">
        <v>116</v>
      </c>
      <c r="C96" s="8" t="s">
        <v>67</v>
      </c>
      <c r="D96" s="7" t="s">
        <v>97</v>
      </c>
      <c r="E96" s="10">
        <v>1</v>
      </c>
      <c r="F96" s="10"/>
      <c r="G96" s="10">
        <f t="shared" si="5"/>
        <v>0</v>
      </c>
    </row>
    <row r="97" spans="1:7" ht="30">
      <c r="A97" s="7" t="s">
        <v>398</v>
      </c>
      <c r="B97" s="8" t="s">
        <v>68</v>
      </c>
      <c r="C97" s="8" t="s">
        <v>69</v>
      </c>
      <c r="D97" s="7" t="s">
        <v>97</v>
      </c>
      <c r="E97" s="10">
        <v>2</v>
      </c>
      <c r="F97" s="10"/>
      <c r="G97" s="10">
        <f t="shared" si="5"/>
        <v>0</v>
      </c>
    </row>
    <row r="98" spans="1:7">
      <c r="A98" s="49" t="s">
        <v>70</v>
      </c>
      <c r="B98" s="50"/>
      <c r="C98" s="50"/>
      <c r="D98" s="50"/>
      <c r="E98" s="50"/>
      <c r="F98" s="51"/>
      <c r="G98" s="14">
        <f>SUM(G92:G97)</f>
        <v>0</v>
      </c>
    </row>
    <row r="99" spans="1:7">
      <c r="A99" s="4" t="s">
        <v>399</v>
      </c>
      <c r="B99" s="6"/>
      <c r="C99" s="52" t="s">
        <v>71</v>
      </c>
      <c r="D99" s="53"/>
      <c r="E99" s="53"/>
      <c r="F99" s="53"/>
      <c r="G99" s="54"/>
    </row>
    <row r="100" spans="1:7" ht="30">
      <c r="A100" s="7" t="s">
        <v>400</v>
      </c>
      <c r="B100" s="8" t="s">
        <v>34</v>
      </c>
      <c r="C100" s="8" t="s">
        <v>38</v>
      </c>
      <c r="D100" s="7" t="s">
        <v>13</v>
      </c>
      <c r="E100" s="10">
        <v>1.5</v>
      </c>
      <c r="F100" s="10"/>
      <c r="G100" s="10">
        <f>E100*F100</f>
        <v>0</v>
      </c>
    </row>
    <row r="101" spans="1:7" ht="45">
      <c r="A101" s="7" t="s">
        <v>401</v>
      </c>
      <c r="B101" s="8" t="s">
        <v>72</v>
      </c>
      <c r="C101" s="8" t="s">
        <v>73</v>
      </c>
      <c r="D101" s="7" t="s">
        <v>26</v>
      </c>
      <c r="E101" s="10">
        <v>32</v>
      </c>
      <c r="F101" s="10"/>
      <c r="G101" s="10">
        <f>E101*F101</f>
        <v>0</v>
      </c>
    </row>
    <row r="102" spans="1:7" ht="45">
      <c r="A102" s="7" t="s">
        <v>402</v>
      </c>
      <c r="B102" s="8" t="s">
        <v>103</v>
      </c>
      <c r="C102" s="8" t="s">
        <v>117</v>
      </c>
      <c r="D102" s="7" t="s">
        <v>13</v>
      </c>
      <c r="E102" s="10">
        <v>1.5</v>
      </c>
      <c r="F102" s="10"/>
      <c r="G102" s="10">
        <f>E102*F102</f>
        <v>0</v>
      </c>
    </row>
    <row r="103" spans="1:7" ht="45">
      <c r="A103" s="7" t="s">
        <v>403</v>
      </c>
      <c r="B103" s="8" t="s">
        <v>118</v>
      </c>
      <c r="C103" s="8" t="s">
        <v>119</v>
      </c>
      <c r="D103" s="7" t="s">
        <v>26</v>
      </c>
      <c r="E103" s="10">
        <v>15</v>
      </c>
      <c r="F103" s="10"/>
      <c r="G103" s="10">
        <f>E103*F103</f>
        <v>0</v>
      </c>
    </row>
    <row r="104" spans="1:7" ht="45">
      <c r="A104" s="7" t="s">
        <v>404</v>
      </c>
      <c r="B104" s="8" t="s">
        <v>74</v>
      </c>
      <c r="C104" s="8" t="s">
        <v>120</v>
      </c>
      <c r="D104" s="7" t="s">
        <v>11</v>
      </c>
      <c r="E104" s="10">
        <v>10</v>
      </c>
      <c r="F104" s="10"/>
      <c r="G104" s="10">
        <f>E104*F104</f>
        <v>0</v>
      </c>
    </row>
    <row r="105" spans="1:7">
      <c r="A105" s="58" t="s">
        <v>75</v>
      </c>
      <c r="B105" s="59"/>
      <c r="C105" s="59"/>
      <c r="D105" s="59"/>
      <c r="E105" s="59"/>
      <c r="F105" s="60"/>
      <c r="G105" s="15">
        <f>SUM(G100:G104)</f>
        <v>0</v>
      </c>
    </row>
    <row r="106" spans="1:7" ht="18.75" customHeight="1">
      <c r="A106" s="61" t="s">
        <v>295</v>
      </c>
      <c r="B106" s="62"/>
      <c r="C106" s="62"/>
      <c r="D106" s="62"/>
      <c r="E106" s="62"/>
      <c r="F106" s="63"/>
      <c r="G106" s="16">
        <f>SUM(G105,G98,G90,G69,G58,G45)</f>
        <v>0</v>
      </c>
    </row>
    <row r="107" spans="1:7" ht="18.75" customHeight="1">
      <c r="A107" s="81" t="s">
        <v>415</v>
      </c>
      <c r="B107" s="82"/>
      <c r="C107" s="82"/>
      <c r="D107" s="82"/>
      <c r="E107" s="82"/>
      <c r="F107" s="82"/>
      <c r="G107" s="83"/>
    </row>
    <row r="108" spans="1:7">
      <c r="A108" s="17">
        <v>1</v>
      </c>
      <c r="B108" s="18" t="s">
        <v>175</v>
      </c>
      <c r="C108" s="19"/>
      <c r="D108" s="18"/>
      <c r="E108" s="18"/>
      <c r="F108" s="18"/>
      <c r="G108" s="18"/>
    </row>
    <row r="109" spans="1:7" ht="30">
      <c r="A109" s="20" t="s">
        <v>176</v>
      </c>
      <c r="B109" s="21" t="s">
        <v>177</v>
      </c>
      <c r="C109" s="22" t="s">
        <v>178</v>
      </c>
      <c r="D109" s="21" t="s">
        <v>179</v>
      </c>
      <c r="E109" s="23">
        <v>1</v>
      </c>
      <c r="F109" s="24"/>
      <c r="G109" s="24"/>
    </row>
    <row r="110" spans="1:7" ht="45">
      <c r="A110" s="20" t="s">
        <v>180</v>
      </c>
      <c r="B110" s="21" t="s">
        <v>181</v>
      </c>
      <c r="C110" s="22" t="s">
        <v>182</v>
      </c>
      <c r="D110" s="21" t="s">
        <v>131</v>
      </c>
      <c r="E110" s="23">
        <v>1</v>
      </c>
      <c r="F110" s="24"/>
      <c r="G110" s="24"/>
    </row>
    <row r="111" spans="1:7" ht="45">
      <c r="A111" s="20" t="s">
        <v>183</v>
      </c>
      <c r="B111" s="21" t="s">
        <v>184</v>
      </c>
      <c r="C111" s="22" t="s">
        <v>185</v>
      </c>
      <c r="D111" s="21" t="s">
        <v>26</v>
      </c>
      <c r="E111" s="23">
        <v>246</v>
      </c>
      <c r="F111" s="24"/>
      <c r="G111" s="24"/>
    </row>
    <row r="112" spans="1:7" ht="30">
      <c r="A112" s="20" t="s">
        <v>186</v>
      </c>
      <c r="B112" s="21" t="s">
        <v>187</v>
      </c>
      <c r="C112" s="22" t="s">
        <v>188</v>
      </c>
      <c r="D112" s="21" t="s">
        <v>26</v>
      </c>
      <c r="E112" s="23">
        <v>233</v>
      </c>
      <c r="F112" s="24"/>
      <c r="G112" s="24"/>
    </row>
    <row r="113" spans="1:7" ht="45">
      <c r="A113" s="20" t="s">
        <v>189</v>
      </c>
      <c r="B113" s="21" t="s">
        <v>190</v>
      </c>
      <c r="C113" s="22" t="s">
        <v>191</v>
      </c>
      <c r="D113" s="21" t="s">
        <v>26</v>
      </c>
      <c r="E113" s="23">
        <v>492</v>
      </c>
      <c r="F113" s="24"/>
      <c r="G113" s="24"/>
    </row>
    <row r="114" spans="1:7" ht="60">
      <c r="A114" s="20" t="s">
        <v>192</v>
      </c>
      <c r="B114" s="21" t="s">
        <v>193</v>
      </c>
      <c r="C114" s="22" t="s">
        <v>194</v>
      </c>
      <c r="D114" s="21" t="s">
        <v>26</v>
      </c>
      <c r="E114" s="23">
        <v>237</v>
      </c>
      <c r="F114" s="24"/>
      <c r="G114" s="24"/>
    </row>
    <row r="115" spans="1:7" ht="60">
      <c r="A115" s="20" t="s">
        <v>195</v>
      </c>
      <c r="B115" s="21" t="s">
        <v>196</v>
      </c>
      <c r="C115" s="22" t="s">
        <v>197</v>
      </c>
      <c r="D115" s="21" t="s">
        <v>131</v>
      </c>
      <c r="E115" s="23">
        <v>2</v>
      </c>
      <c r="F115" s="24"/>
      <c r="G115" s="24"/>
    </row>
    <row r="116" spans="1:7" ht="30">
      <c r="A116" s="20" t="s">
        <v>198</v>
      </c>
      <c r="B116" s="21" t="s">
        <v>199</v>
      </c>
      <c r="C116" s="22" t="s">
        <v>200</v>
      </c>
      <c r="D116" s="21" t="s">
        <v>26</v>
      </c>
      <c r="E116" s="23">
        <v>233</v>
      </c>
      <c r="F116" s="24"/>
      <c r="G116" s="24"/>
    </row>
    <row r="117" spans="1:7" ht="60">
      <c r="A117" s="20" t="s">
        <v>201</v>
      </c>
      <c r="B117" s="21" t="s">
        <v>202</v>
      </c>
      <c r="C117" s="22" t="s">
        <v>203</v>
      </c>
      <c r="D117" s="21" t="s">
        <v>26</v>
      </c>
      <c r="E117" s="23">
        <v>26</v>
      </c>
      <c r="F117" s="24"/>
      <c r="G117" s="24"/>
    </row>
    <row r="118" spans="1:7" ht="60">
      <c r="A118" s="20" t="s">
        <v>204</v>
      </c>
      <c r="B118" s="21" t="s">
        <v>205</v>
      </c>
      <c r="C118" s="22" t="s">
        <v>206</v>
      </c>
      <c r="D118" s="21" t="s">
        <v>131</v>
      </c>
      <c r="E118" s="23">
        <v>4</v>
      </c>
      <c r="F118" s="24"/>
      <c r="G118" s="24"/>
    </row>
    <row r="119" spans="1:7" ht="30">
      <c r="A119" s="20" t="s">
        <v>207</v>
      </c>
      <c r="B119" s="21" t="s">
        <v>208</v>
      </c>
      <c r="C119" s="22" t="s">
        <v>209</v>
      </c>
      <c r="D119" s="21" t="s">
        <v>210</v>
      </c>
      <c r="E119" s="23">
        <v>2</v>
      </c>
      <c r="F119" s="24"/>
      <c r="G119" s="24"/>
    </row>
    <row r="120" spans="1:7" ht="30">
      <c r="A120" s="20" t="s">
        <v>211</v>
      </c>
      <c r="B120" s="21" t="s">
        <v>212</v>
      </c>
      <c r="C120" s="22" t="s">
        <v>213</v>
      </c>
      <c r="D120" s="21" t="s">
        <v>210</v>
      </c>
      <c r="E120" s="23">
        <v>1</v>
      </c>
      <c r="F120" s="24"/>
      <c r="G120" s="24"/>
    </row>
    <row r="121" spans="1:7">
      <c r="A121" s="64" t="s">
        <v>416</v>
      </c>
      <c r="B121" s="64"/>
      <c r="C121" s="64"/>
      <c r="D121" s="64"/>
      <c r="E121" s="64"/>
      <c r="F121" s="64"/>
      <c r="G121" s="24">
        <f>SUM(G109:G120)</f>
        <v>0</v>
      </c>
    </row>
    <row r="122" spans="1:7">
      <c r="A122" s="40" t="s">
        <v>405</v>
      </c>
      <c r="B122" s="19"/>
      <c r="C122" s="40"/>
      <c r="D122" s="40"/>
      <c r="E122" s="24"/>
      <c r="F122" s="24"/>
      <c r="G122" s="24"/>
    </row>
    <row r="123" spans="1:7" ht="30">
      <c r="A123" s="20" t="s">
        <v>215</v>
      </c>
      <c r="B123" s="21" t="s">
        <v>216</v>
      </c>
      <c r="C123" s="22" t="s">
        <v>217</v>
      </c>
      <c r="D123" s="21" t="s">
        <v>26</v>
      </c>
      <c r="E123" s="23">
        <v>2</v>
      </c>
      <c r="F123" s="24"/>
      <c r="G123" s="24"/>
    </row>
    <row r="124" spans="1:7" ht="30">
      <c r="A124" s="20" t="s">
        <v>218</v>
      </c>
      <c r="B124" s="21" t="s">
        <v>190</v>
      </c>
      <c r="C124" s="22" t="s">
        <v>219</v>
      </c>
      <c r="D124" s="21" t="s">
        <v>26</v>
      </c>
      <c r="E124" s="23">
        <v>4</v>
      </c>
      <c r="F124" s="24"/>
      <c r="G124" s="24"/>
    </row>
    <row r="125" spans="1:7" ht="60">
      <c r="A125" s="20" t="s">
        <v>220</v>
      </c>
      <c r="B125" s="21" t="s">
        <v>221</v>
      </c>
      <c r="C125" s="22" t="s">
        <v>222</v>
      </c>
      <c r="D125" s="21" t="s">
        <v>26</v>
      </c>
      <c r="E125" s="23">
        <v>6</v>
      </c>
      <c r="F125" s="24"/>
      <c r="G125" s="24"/>
    </row>
    <row r="126" spans="1:7" ht="45">
      <c r="A126" s="20" t="s">
        <v>223</v>
      </c>
      <c r="B126" s="21" t="s">
        <v>224</v>
      </c>
      <c r="C126" s="22" t="s">
        <v>225</v>
      </c>
      <c r="D126" s="21" t="s">
        <v>26</v>
      </c>
      <c r="E126" s="23">
        <v>2</v>
      </c>
      <c r="F126" s="24"/>
      <c r="G126" s="24"/>
    </row>
    <row r="127" spans="1:7" ht="30">
      <c r="A127" s="20" t="s">
        <v>226</v>
      </c>
      <c r="B127" s="21" t="s">
        <v>227</v>
      </c>
      <c r="C127" s="22" t="s">
        <v>228</v>
      </c>
      <c r="D127" s="21" t="s">
        <v>26</v>
      </c>
      <c r="E127" s="23">
        <v>2</v>
      </c>
      <c r="F127" s="24"/>
      <c r="G127" s="24"/>
    </row>
    <row r="128" spans="1:7" ht="60">
      <c r="A128" s="20" t="s">
        <v>229</v>
      </c>
      <c r="B128" s="21" t="s">
        <v>205</v>
      </c>
      <c r="C128" s="22" t="s">
        <v>206</v>
      </c>
      <c r="D128" s="21" t="s">
        <v>131</v>
      </c>
      <c r="E128" s="23">
        <v>2</v>
      </c>
      <c r="F128" s="24"/>
      <c r="G128" s="24"/>
    </row>
    <row r="129" spans="1:7" ht="60">
      <c r="A129" s="20" t="s">
        <v>230</v>
      </c>
      <c r="B129" s="21" t="s">
        <v>231</v>
      </c>
      <c r="C129" s="22" t="s">
        <v>232</v>
      </c>
      <c r="D129" s="21" t="s">
        <v>131</v>
      </c>
      <c r="E129" s="23">
        <v>1</v>
      </c>
      <c r="F129" s="24"/>
      <c r="G129" s="24"/>
    </row>
    <row r="130" spans="1:7" ht="45">
      <c r="A130" s="20" t="s">
        <v>233</v>
      </c>
      <c r="B130" s="21" t="s">
        <v>234</v>
      </c>
      <c r="C130" s="22" t="s">
        <v>235</v>
      </c>
      <c r="D130" s="21" t="s">
        <v>236</v>
      </c>
      <c r="E130" s="23">
        <v>1</v>
      </c>
      <c r="F130" s="24"/>
      <c r="G130" s="24"/>
    </row>
    <row r="131" spans="1:7" ht="60">
      <c r="A131" s="20" t="s">
        <v>237</v>
      </c>
      <c r="B131" s="21" t="s">
        <v>238</v>
      </c>
      <c r="C131" s="22" t="s">
        <v>239</v>
      </c>
      <c r="D131" s="21" t="s">
        <v>131</v>
      </c>
      <c r="E131" s="23">
        <v>1</v>
      </c>
      <c r="F131" s="24"/>
      <c r="G131" s="24"/>
    </row>
    <row r="132" spans="1:7" ht="30">
      <c r="A132" s="20" t="s">
        <v>240</v>
      </c>
      <c r="B132" s="21" t="s">
        <v>241</v>
      </c>
      <c r="C132" s="22" t="s">
        <v>242</v>
      </c>
      <c r="D132" s="21" t="s">
        <v>26</v>
      </c>
      <c r="E132" s="23">
        <v>2</v>
      </c>
      <c r="F132" s="24"/>
      <c r="G132" s="24"/>
    </row>
    <row r="133" spans="1:7" ht="45">
      <c r="A133" s="20" t="s">
        <v>243</v>
      </c>
      <c r="B133" s="21" t="s">
        <v>244</v>
      </c>
      <c r="C133" s="22" t="s">
        <v>245</v>
      </c>
      <c r="D133" s="21" t="s">
        <v>26</v>
      </c>
      <c r="E133" s="23">
        <v>9</v>
      </c>
      <c r="F133" s="25"/>
      <c r="G133" s="25">
        <f t="shared" ref="G133:G138" si="6">E133*F133</f>
        <v>0</v>
      </c>
    </row>
    <row r="134" spans="1:7" ht="45">
      <c r="A134" s="20" t="s">
        <v>246</v>
      </c>
      <c r="B134" s="21" t="s">
        <v>247</v>
      </c>
      <c r="C134" s="22" t="s">
        <v>248</v>
      </c>
      <c r="D134" s="21" t="s">
        <v>131</v>
      </c>
      <c r="E134" s="23">
        <v>1</v>
      </c>
      <c r="F134" s="25"/>
      <c r="G134" s="25">
        <f t="shared" si="6"/>
        <v>0</v>
      </c>
    </row>
    <row r="135" spans="1:7" ht="30">
      <c r="A135" s="20" t="s">
        <v>249</v>
      </c>
      <c r="B135" s="21" t="s">
        <v>250</v>
      </c>
      <c r="C135" s="22" t="s">
        <v>251</v>
      </c>
      <c r="D135" s="21" t="s">
        <v>131</v>
      </c>
      <c r="E135" s="23">
        <v>3</v>
      </c>
      <c r="F135" s="25"/>
      <c r="G135" s="25">
        <f t="shared" si="6"/>
        <v>0</v>
      </c>
    </row>
    <row r="136" spans="1:7" ht="30">
      <c r="A136" s="20" t="s">
        <v>252</v>
      </c>
      <c r="B136" s="21" t="s">
        <v>253</v>
      </c>
      <c r="C136" s="22" t="s">
        <v>254</v>
      </c>
      <c r="D136" s="21" t="s">
        <v>255</v>
      </c>
      <c r="E136" s="23">
        <v>1</v>
      </c>
      <c r="F136" s="25"/>
      <c r="G136" s="25">
        <f t="shared" si="6"/>
        <v>0</v>
      </c>
    </row>
    <row r="137" spans="1:7" ht="30">
      <c r="A137" s="20" t="s">
        <v>256</v>
      </c>
      <c r="B137" s="21" t="s">
        <v>257</v>
      </c>
      <c r="C137" s="22" t="s">
        <v>258</v>
      </c>
      <c r="D137" s="21" t="s">
        <v>255</v>
      </c>
      <c r="E137" s="23">
        <v>1</v>
      </c>
      <c r="F137" s="25"/>
      <c r="G137" s="25">
        <f t="shared" si="6"/>
        <v>0</v>
      </c>
    </row>
    <row r="138" spans="1:7" ht="30">
      <c r="A138" s="20" t="s">
        <v>259</v>
      </c>
      <c r="B138" s="21" t="s">
        <v>208</v>
      </c>
      <c r="C138" s="22" t="s">
        <v>209</v>
      </c>
      <c r="D138" s="21" t="s">
        <v>210</v>
      </c>
      <c r="E138" s="23">
        <v>1</v>
      </c>
      <c r="F138" s="25"/>
      <c r="G138" s="25">
        <f t="shared" si="6"/>
        <v>0</v>
      </c>
    </row>
    <row r="139" spans="1:7">
      <c r="A139" s="55" t="s">
        <v>417</v>
      </c>
      <c r="B139" s="56"/>
      <c r="C139" s="56"/>
      <c r="D139" s="56"/>
      <c r="E139" s="56"/>
      <c r="F139" s="57"/>
      <c r="G139" s="16">
        <f>SUM(G133:G138,G123:G132)</f>
        <v>0</v>
      </c>
    </row>
    <row r="140" spans="1:7">
      <c r="A140" s="84" t="s">
        <v>260</v>
      </c>
      <c r="B140" s="84"/>
      <c r="C140" s="84"/>
      <c r="D140" s="84"/>
      <c r="E140" s="84"/>
      <c r="F140" s="84"/>
      <c r="G140" s="16">
        <f>SUM(G139,G121)</f>
        <v>0</v>
      </c>
    </row>
    <row r="141" spans="1:7" ht="26.25" customHeight="1">
      <c r="A141" s="93" t="s">
        <v>406</v>
      </c>
      <c r="B141" s="94"/>
      <c r="C141" s="94"/>
      <c r="D141" s="94"/>
      <c r="E141" s="94"/>
      <c r="F141" s="94"/>
      <c r="G141" s="95"/>
    </row>
    <row r="142" spans="1:7">
      <c r="A142" s="26" t="s">
        <v>174</v>
      </c>
      <c r="B142" s="27"/>
      <c r="C142" s="27" t="s">
        <v>296</v>
      </c>
      <c r="D142" s="27"/>
      <c r="E142" s="28"/>
      <c r="F142" s="28"/>
      <c r="G142" s="29"/>
    </row>
    <row r="143" spans="1:7" ht="30">
      <c r="A143" s="30" t="s">
        <v>176</v>
      </c>
      <c r="B143" s="31" t="s">
        <v>29</v>
      </c>
      <c r="C143" s="32" t="s">
        <v>297</v>
      </c>
      <c r="D143" s="31" t="s">
        <v>31</v>
      </c>
      <c r="E143" s="29">
        <v>0.13</v>
      </c>
      <c r="F143" s="29"/>
      <c r="G143" s="29">
        <f>E143*F143</f>
        <v>0</v>
      </c>
    </row>
    <row r="144" spans="1:7" ht="15" customHeight="1">
      <c r="A144" s="71" t="s">
        <v>298</v>
      </c>
      <c r="B144" s="72"/>
      <c r="C144" s="72"/>
      <c r="D144" s="72"/>
      <c r="E144" s="72"/>
      <c r="F144" s="73"/>
      <c r="G144" s="33">
        <f>G143</f>
        <v>0</v>
      </c>
    </row>
    <row r="145" spans="1:7">
      <c r="A145" s="26" t="s">
        <v>214</v>
      </c>
      <c r="B145" s="27"/>
      <c r="C145" s="27" t="s">
        <v>299</v>
      </c>
      <c r="D145" s="27"/>
      <c r="E145" s="28"/>
      <c r="F145" s="28"/>
      <c r="G145" s="29"/>
    </row>
    <row r="146" spans="1:7" ht="30">
      <c r="A146" s="30" t="s">
        <v>215</v>
      </c>
      <c r="B146" s="31" t="s">
        <v>300</v>
      </c>
      <c r="C146" s="32" t="s">
        <v>301</v>
      </c>
      <c r="D146" s="31" t="s">
        <v>26</v>
      </c>
      <c r="E146" s="29">
        <v>24.5</v>
      </c>
      <c r="F146" s="29"/>
      <c r="G146" s="29">
        <f t="shared" ref="G146:G151" si="7">E146*F146</f>
        <v>0</v>
      </c>
    </row>
    <row r="147" spans="1:7" ht="30">
      <c r="A147" s="30" t="s">
        <v>218</v>
      </c>
      <c r="B147" s="31" t="s">
        <v>302</v>
      </c>
      <c r="C147" s="32" t="s">
        <v>303</v>
      </c>
      <c r="D147" s="31" t="s">
        <v>13</v>
      </c>
      <c r="E147" s="29">
        <v>1.47</v>
      </c>
      <c r="F147" s="29"/>
      <c r="G147" s="29">
        <f t="shared" si="7"/>
        <v>0</v>
      </c>
    </row>
    <row r="148" spans="1:7" ht="30">
      <c r="A148" s="30" t="s">
        <v>220</v>
      </c>
      <c r="B148" s="31" t="s">
        <v>304</v>
      </c>
      <c r="C148" s="32" t="s">
        <v>305</v>
      </c>
      <c r="D148" s="31" t="s">
        <v>11</v>
      </c>
      <c r="E148" s="29">
        <v>30.6</v>
      </c>
      <c r="F148" s="29"/>
      <c r="G148" s="29">
        <f t="shared" si="7"/>
        <v>0</v>
      </c>
    </row>
    <row r="149" spans="1:7" ht="45">
      <c r="A149" s="30" t="s">
        <v>223</v>
      </c>
      <c r="B149" s="31" t="s">
        <v>306</v>
      </c>
      <c r="C149" s="32" t="s">
        <v>307</v>
      </c>
      <c r="D149" s="31" t="s">
        <v>11</v>
      </c>
      <c r="E149" s="29">
        <v>76.5</v>
      </c>
      <c r="F149" s="29"/>
      <c r="G149" s="29">
        <f t="shared" si="7"/>
        <v>0</v>
      </c>
    </row>
    <row r="150" spans="1:7" ht="30">
      <c r="A150" s="30" t="s">
        <v>226</v>
      </c>
      <c r="B150" s="31" t="s">
        <v>308</v>
      </c>
      <c r="C150" s="32" t="s">
        <v>309</v>
      </c>
      <c r="D150" s="31" t="s">
        <v>11</v>
      </c>
      <c r="E150" s="29">
        <v>41.5</v>
      </c>
      <c r="F150" s="29"/>
      <c r="G150" s="29">
        <f t="shared" si="7"/>
        <v>0</v>
      </c>
    </row>
    <row r="151" spans="1:7" ht="45">
      <c r="A151" s="30" t="s">
        <v>229</v>
      </c>
      <c r="B151" s="31" t="s">
        <v>310</v>
      </c>
      <c r="C151" s="32" t="s">
        <v>311</v>
      </c>
      <c r="D151" s="31" t="s">
        <v>13</v>
      </c>
      <c r="E151" s="29">
        <v>119.34</v>
      </c>
      <c r="F151" s="29"/>
      <c r="G151" s="29">
        <f t="shared" si="7"/>
        <v>0</v>
      </c>
    </row>
    <row r="152" spans="1:7" ht="15" customHeight="1">
      <c r="A152" s="71" t="s">
        <v>312</v>
      </c>
      <c r="B152" s="72"/>
      <c r="C152" s="72"/>
      <c r="D152" s="72"/>
      <c r="E152" s="72"/>
      <c r="F152" s="73"/>
      <c r="G152" s="33">
        <f>SUM(G146:G151)</f>
        <v>0</v>
      </c>
    </row>
    <row r="153" spans="1:7">
      <c r="A153" s="26" t="s">
        <v>285</v>
      </c>
      <c r="B153" s="27"/>
      <c r="C153" s="27" t="s">
        <v>313</v>
      </c>
      <c r="D153" s="27"/>
      <c r="E153" s="28"/>
      <c r="F153" s="28"/>
      <c r="G153" s="29"/>
    </row>
    <row r="154" spans="1:7" ht="60">
      <c r="A154" s="34" t="s">
        <v>286</v>
      </c>
      <c r="B154" s="31" t="s">
        <v>36</v>
      </c>
      <c r="C154" s="32" t="s">
        <v>314</v>
      </c>
      <c r="D154" s="31" t="s">
        <v>26</v>
      </c>
      <c r="E154" s="29">
        <v>279.3</v>
      </c>
      <c r="F154" s="29"/>
      <c r="G154" s="29">
        <f t="shared" ref="G154:G159" si="8">E154*F154</f>
        <v>0</v>
      </c>
    </row>
    <row r="155" spans="1:7" ht="30">
      <c r="A155" s="34" t="s">
        <v>287</v>
      </c>
      <c r="B155" s="31" t="s">
        <v>34</v>
      </c>
      <c r="C155" s="32" t="s">
        <v>315</v>
      </c>
      <c r="D155" s="31" t="s">
        <v>13</v>
      </c>
      <c r="E155" s="29">
        <v>20.11</v>
      </c>
      <c r="F155" s="29"/>
      <c r="G155" s="29">
        <f t="shared" si="8"/>
        <v>0</v>
      </c>
    </row>
    <row r="156" spans="1:7" ht="60">
      <c r="A156" s="34" t="s">
        <v>288</v>
      </c>
      <c r="B156" s="31" t="s">
        <v>36</v>
      </c>
      <c r="C156" s="32" t="s">
        <v>316</v>
      </c>
      <c r="D156" s="31" t="s">
        <v>26</v>
      </c>
      <c r="E156" s="29">
        <v>5.4</v>
      </c>
      <c r="F156" s="29"/>
      <c r="G156" s="29">
        <f t="shared" si="8"/>
        <v>0</v>
      </c>
    </row>
    <row r="157" spans="1:7" ht="30">
      <c r="A157" s="34" t="s">
        <v>289</v>
      </c>
      <c r="B157" s="31" t="s">
        <v>34</v>
      </c>
      <c r="C157" s="32" t="s">
        <v>317</v>
      </c>
      <c r="D157" s="31" t="s">
        <v>13</v>
      </c>
      <c r="E157" s="29">
        <v>0.39</v>
      </c>
      <c r="F157" s="29"/>
      <c r="G157" s="29">
        <f t="shared" si="8"/>
        <v>0</v>
      </c>
    </row>
    <row r="158" spans="1:7" ht="30">
      <c r="A158" s="34" t="s">
        <v>290</v>
      </c>
      <c r="B158" s="31" t="s">
        <v>318</v>
      </c>
      <c r="C158" s="32" t="s">
        <v>319</v>
      </c>
      <c r="D158" s="31" t="s">
        <v>26</v>
      </c>
      <c r="E158" s="29">
        <v>41</v>
      </c>
      <c r="F158" s="29"/>
      <c r="G158" s="29">
        <f t="shared" si="8"/>
        <v>0</v>
      </c>
    </row>
    <row r="159" spans="1:7" ht="30">
      <c r="A159" s="34" t="s">
        <v>291</v>
      </c>
      <c r="B159" s="31" t="s">
        <v>34</v>
      </c>
      <c r="C159" s="32" t="s">
        <v>320</v>
      </c>
      <c r="D159" s="31" t="s">
        <v>13</v>
      </c>
      <c r="E159" s="29">
        <v>2.2999999999999998</v>
      </c>
      <c r="F159" s="29"/>
      <c r="G159" s="29">
        <f t="shared" si="8"/>
        <v>0</v>
      </c>
    </row>
    <row r="160" spans="1:7" ht="15" customHeight="1">
      <c r="A160" s="71" t="s">
        <v>321</v>
      </c>
      <c r="B160" s="72"/>
      <c r="C160" s="72"/>
      <c r="D160" s="72"/>
      <c r="E160" s="72"/>
      <c r="F160" s="73"/>
      <c r="G160" s="33">
        <f>SUM(G154:G159)</f>
        <v>0</v>
      </c>
    </row>
    <row r="161" spans="1:7">
      <c r="A161" s="26" t="s">
        <v>372</v>
      </c>
      <c r="B161" s="27"/>
      <c r="C161" s="27" t="s">
        <v>322</v>
      </c>
      <c r="D161" s="27"/>
      <c r="E161" s="28"/>
      <c r="F161" s="28"/>
      <c r="G161" s="29"/>
    </row>
    <row r="162" spans="1:7" ht="30">
      <c r="A162" s="34" t="s">
        <v>373</v>
      </c>
      <c r="B162" s="31" t="s">
        <v>323</v>
      </c>
      <c r="C162" s="32" t="s">
        <v>324</v>
      </c>
      <c r="D162" s="31" t="s">
        <v>11</v>
      </c>
      <c r="E162" s="29">
        <v>981.4</v>
      </c>
      <c r="F162" s="29"/>
      <c r="G162" s="29">
        <f>E162*F162</f>
        <v>0</v>
      </c>
    </row>
    <row r="163" spans="1:7" ht="45">
      <c r="A163" s="34" t="s">
        <v>374</v>
      </c>
      <c r="B163" s="31" t="s">
        <v>325</v>
      </c>
      <c r="C163" s="32" t="s">
        <v>326</v>
      </c>
      <c r="D163" s="31" t="s">
        <v>11</v>
      </c>
      <c r="E163" s="29">
        <v>981.4</v>
      </c>
      <c r="F163" s="29"/>
      <c r="G163" s="29">
        <f t="shared" ref="G163:G173" si="9">E163*F163</f>
        <v>0</v>
      </c>
    </row>
    <row r="164" spans="1:7" ht="45">
      <c r="A164" s="34" t="s">
        <v>375</v>
      </c>
      <c r="B164" s="31" t="s">
        <v>327</v>
      </c>
      <c r="C164" s="32" t="s">
        <v>328</v>
      </c>
      <c r="D164" s="31" t="s">
        <v>11</v>
      </c>
      <c r="E164" s="29">
        <v>831.7</v>
      </c>
      <c r="F164" s="29"/>
      <c r="G164" s="29">
        <f t="shared" si="9"/>
        <v>0</v>
      </c>
    </row>
    <row r="165" spans="1:7" ht="30">
      <c r="A165" s="34" t="s">
        <v>376</v>
      </c>
      <c r="B165" s="35" t="s">
        <v>329</v>
      </c>
      <c r="C165" s="36" t="s">
        <v>330</v>
      </c>
      <c r="D165" s="35" t="s">
        <v>11</v>
      </c>
      <c r="E165" s="37">
        <v>831.7</v>
      </c>
      <c r="F165" s="37"/>
      <c r="G165" s="29">
        <f t="shared" si="9"/>
        <v>0</v>
      </c>
    </row>
    <row r="166" spans="1:7" ht="45">
      <c r="A166" s="34" t="s">
        <v>377</v>
      </c>
      <c r="B166" s="31" t="s">
        <v>331</v>
      </c>
      <c r="C166" s="32" t="s">
        <v>332</v>
      </c>
      <c r="D166" s="31" t="s">
        <v>11</v>
      </c>
      <c r="E166" s="29">
        <v>831.7</v>
      </c>
      <c r="F166" s="29"/>
      <c r="G166" s="29">
        <f t="shared" si="9"/>
        <v>0</v>
      </c>
    </row>
    <row r="167" spans="1:7" ht="45">
      <c r="A167" s="34" t="s">
        <v>378</v>
      </c>
      <c r="B167" s="31" t="s">
        <v>333</v>
      </c>
      <c r="C167" s="32" t="s">
        <v>334</v>
      </c>
      <c r="D167" s="31" t="s">
        <v>11</v>
      </c>
      <c r="E167" s="29">
        <v>831.7</v>
      </c>
      <c r="F167" s="29"/>
      <c r="G167" s="29">
        <f t="shared" si="9"/>
        <v>0</v>
      </c>
    </row>
    <row r="168" spans="1:7" ht="30">
      <c r="A168" s="34" t="s">
        <v>379</v>
      </c>
      <c r="B168" s="31" t="s">
        <v>335</v>
      </c>
      <c r="C168" s="32" t="s">
        <v>336</v>
      </c>
      <c r="D168" s="31" t="s">
        <v>11</v>
      </c>
      <c r="E168" s="29">
        <v>873.2</v>
      </c>
      <c r="F168" s="29"/>
      <c r="G168" s="29">
        <f t="shared" si="9"/>
        <v>0</v>
      </c>
    </row>
    <row r="169" spans="1:7" ht="45">
      <c r="A169" s="34" t="s">
        <v>380</v>
      </c>
      <c r="B169" s="31" t="s">
        <v>331</v>
      </c>
      <c r="C169" s="32" t="s">
        <v>337</v>
      </c>
      <c r="D169" s="31" t="s">
        <v>11</v>
      </c>
      <c r="E169" s="29">
        <v>873.2</v>
      </c>
      <c r="F169" s="29"/>
      <c r="G169" s="29">
        <f t="shared" si="9"/>
        <v>0</v>
      </c>
    </row>
    <row r="170" spans="1:7" ht="45">
      <c r="A170" s="34" t="s">
        <v>381</v>
      </c>
      <c r="B170" s="31" t="s">
        <v>338</v>
      </c>
      <c r="C170" s="32" t="s">
        <v>339</v>
      </c>
      <c r="D170" s="31" t="s">
        <v>11</v>
      </c>
      <c r="E170" s="29">
        <v>873.2</v>
      </c>
      <c r="F170" s="29"/>
      <c r="G170" s="29">
        <f t="shared" si="9"/>
        <v>0</v>
      </c>
    </row>
    <row r="171" spans="1:7" ht="30">
      <c r="A171" s="34" t="s">
        <v>382</v>
      </c>
      <c r="B171" s="31" t="s">
        <v>335</v>
      </c>
      <c r="C171" s="32" t="s">
        <v>336</v>
      </c>
      <c r="D171" s="31" t="s">
        <v>11</v>
      </c>
      <c r="E171" s="29">
        <v>873.2</v>
      </c>
      <c r="F171" s="29"/>
      <c r="G171" s="29">
        <f t="shared" si="9"/>
        <v>0</v>
      </c>
    </row>
    <row r="172" spans="1:7" ht="45">
      <c r="A172" s="34" t="s">
        <v>383</v>
      </c>
      <c r="B172" s="31" t="s">
        <v>331</v>
      </c>
      <c r="C172" s="32" t="s">
        <v>340</v>
      </c>
      <c r="D172" s="31" t="s">
        <v>11</v>
      </c>
      <c r="E172" s="29">
        <v>873.2</v>
      </c>
      <c r="F172" s="29"/>
      <c r="G172" s="29">
        <f t="shared" si="9"/>
        <v>0</v>
      </c>
    </row>
    <row r="173" spans="1:7" ht="45">
      <c r="A173" s="34" t="s">
        <v>384</v>
      </c>
      <c r="B173" s="31" t="s">
        <v>341</v>
      </c>
      <c r="C173" s="32" t="s">
        <v>342</v>
      </c>
      <c r="D173" s="31" t="s">
        <v>11</v>
      </c>
      <c r="E173" s="29">
        <v>873.2</v>
      </c>
      <c r="F173" s="29"/>
      <c r="G173" s="29">
        <f t="shared" si="9"/>
        <v>0</v>
      </c>
    </row>
    <row r="174" spans="1:7" ht="15" customHeight="1">
      <c r="A174" s="71" t="s">
        <v>343</v>
      </c>
      <c r="B174" s="72"/>
      <c r="C174" s="72"/>
      <c r="D174" s="72"/>
      <c r="E174" s="72"/>
      <c r="F174" s="73"/>
      <c r="G174" s="33">
        <f>SUM(G162:G173)</f>
        <v>0</v>
      </c>
    </row>
    <row r="175" spans="1:7">
      <c r="A175" s="26" t="s">
        <v>392</v>
      </c>
      <c r="B175" s="27"/>
      <c r="C175" s="27" t="s">
        <v>344</v>
      </c>
      <c r="D175" s="27"/>
      <c r="E175" s="28"/>
      <c r="F175" s="28"/>
      <c r="G175" s="29"/>
    </row>
    <row r="176" spans="1:7" ht="45">
      <c r="A176" s="34" t="s">
        <v>393</v>
      </c>
      <c r="B176" s="31" t="s">
        <v>345</v>
      </c>
      <c r="C176" s="32" t="s">
        <v>346</v>
      </c>
      <c r="D176" s="31" t="s">
        <v>11</v>
      </c>
      <c r="E176" s="29">
        <v>34.5</v>
      </c>
      <c r="F176" s="29"/>
      <c r="G176" s="29">
        <f>E176*F176</f>
        <v>0</v>
      </c>
    </row>
    <row r="177" spans="1:7" ht="45">
      <c r="A177" s="34" t="s">
        <v>394</v>
      </c>
      <c r="B177" s="31" t="s">
        <v>347</v>
      </c>
      <c r="C177" s="32" t="s">
        <v>348</v>
      </c>
      <c r="D177" s="31" t="s">
        <v>11</v>
      </c>
      <c r="E177" s="29">
        <v>34.5</v>
      </c>
      <c r="F177" s="29"/>
      <c r="G177" s="29">
        <f>E177*F177</f>
        <v>0</v>
      </c>
    </row>
    <row r="178" spans="1:7" ht="45">
      <c r="A178" s="34" t="s">
        <v>395</v>
      </c>
      <c r="B178" s="31" t="s">
        <v>349</v>
      </c>
      <c r="C178" s="32" t="s">
        <v>350</v>
      </c>
      <c r="D178" s="31" t="s">
        <v>11</v>
      </c>
      <c r="E178" s="29">
        <v>34.5</v>
      </c>
      <c r="F178" s="29"/>
      <c r="G178" s="29">
        <f>E178*F178</f>
        <v>0</v>
      </c>
    </row>
    <row r="179" spans="1:7" ht="15" customHeight="1">
      <c r="A179" s="71" t="s">
        <v>351</v>
      </c>
      <c r="B179" s="72"/>
      <c r="C179" s="72"/>
      <c r="D179" s="72"/>
      <c r="E179" s="72"/>
      <c r="F179" s="73"/>
      <c r="G179" s="33">
        <f>SUM(G176:G178)</f>
        <v>0</v>
      </c>
    </row>
    <row r="180" spans="1:7">
      <c r="A180" s="26" t="s">
        <v>399</v>
      </c>
      <c r="B180" s="27"/>
      <c r="C180" s="27" t="s">
        <v>352</v>
      </c>
      <c r="D180" s="27"/>
      <c r="E180" s="28"/>
      <c r="F180" s="28"/>
      <c r="G180" s="29"/>
    </row>
    <row r="181" spans="1:7" ht="60">
      <c r="A181" s="34" t="s">
        <v>400</v>
      </c>
      <c r="B181" s="31" t="s">
        <v>9</v>
      </c>
      <c r="C181" s="32" t="s">
        <v>353</v>
      </c>
      <c r="D181" s="31" t="s">
        <v>11</v>
      </c>
      <c r="E181" s="29">
        <v>2600</v>
      </c>
      <c r="F181" s="29"/>
      <c r="G181" s="29">
        <f>E181*F181</f>
        <v>0</v>
      </c>
    </row>
    <row r="182" spans="1:7" ht="45">
      <c r="A182" s="34" t="s">
        <v>401</v>
      </c>
      <c r="B182" s="31" t="s">
        <v>354</v>
      </c>
      <c r="C182" s="32" t="s">
        <v>355</v>
      </c>
      <c r="D182" s="31" t="s">
        <v>13</v>
      </c>
      <c r="E182" s="29">
        <v>43.92</v>
      </c>
      <c r="F182" s="29"/>
      <c r="G182" s="29">
        <f>E182*F182</f>
        <v>0</v>
      </c>
    </row>
    <row r="183" spans="1:7" ht="60">
      <c r="A183" s="34" t="s">
        <v>402</v>
      </c>
      <c r="B183" s="31" t="s">
        <v>356</v>
      </c>
      <c r="C183" s="32" t="s">
        <v>357</v>
      </c>
      <c r="D183" s="31" t="s">
        <v>13</v>
      </c>
      <c r="E183" s="29">
        <v>1804.81</v>
      </c>
      <c r="F183" s="29"/>
      <c r="G183" s="29">
        <f>E183*F183</f>
        <v>0</v>
      </c>
    </row>
    <row r="184" spans="1:7" ht="30">
      <c r="A184" s="34" t="s">
        <v>403</v>
      </c>
      <c r="B184" s="31" t="s">
        <v>310</v>
      </c>
      <c r="C184" s="32" t="s">
        <v>358</v>
      </c>
      <c r="D184" s="31" t="s">
        <v>13</v>
      </c>
      <c r="E184" s="29">
        <v>43.92</v>
      </c>
      <c r="F184" s="29"/>
      <c r="G184" s="29">
        <f>E184*F184</f>
        <v>0</v>
      </c>
    </row>
    <row r="185" spans="1:7" ht="15" customHeight="1">
      <c r="A185" s="71" t="s">
        <v>359</v>
      </c>
      <c r="B185" s="72"/>
      <c r="C185" s="72"/>
      <c r="D185" s="72"/>
      <c r="E185" s="72"/>
      <c r="F185" s="73"/>
      <c r="G185" s="33">
        <f>SUM(G181:G184)</f>
        <v>0</v>
      </c>
    </row>
    <row r="186" spans="1:7">
      <c r="A186" s="26" t="s">
        <v>407</v>
      </c>
      <c r="B186" s="27"/>
      <c r="C186" s="27" t="s">
        <v>360</v>
      </c>
      <c r="D186" s="27"/>
      <c r="E186" s="28"/>
      <c r="F186" s="28"/>
      <c r="G186" s="29"/>
    </row>
    <row r="187" spans="1:7" ht="45">
      <c r="A187" s="34" t="s">
        <v>408</v>
      </c>
      <c r="B187" s="31" t="s">
        <v>361</v>
      </c>
      <c r="C187" s="32" t="s">
        <v>362</v>
      </c>
      <c r="D187" s="31" t="s">
        <v>131</v>
      </c>
      <c r="E187" s="29">
        <v>4</v>
      </c>
      <c r="F187" s="29"/>
      <c r="G187" s="29">
        <f t="shared" ref="G187:G192" si="10">E187*F187</f>
        <v>0</v>
      </c>
    </row>
    <row r="188" spans="1:7" ht="75">
      <c r="A188" s="34" t="s">
        <v>409</v>
      </c>
      <c r="B188" s="31" t="s">
        <v>363</v>
      </c>
      <c r="C188" s="32" t="s">
        <v>364</v>
      </c>
      <c r="D188" s="31" t="s">
        <v>11</v>
      </c>
      <c r="E188" s="29">
        <v>1768.3</v>
      </c>
      <c r="F188" s="29"/>
      <c r="G188" s="29">
        <f t="shared" si="10"/>
        <v>0</v>
      </c>
    </row>
    <row r="189" spans="1:7" ht="30">
      <c r="A189" s="34" t="s">
        <v>410</v>
      </c>
      <c r="B189" s="31" t="s">
        <v>36</v>
      </c>
      <c r="C189" s="32" t="s">
        <v>365</v>
      </c>
      <c r="D189" s="31" t="s">
        <v>26</v>
      </c>
      <c r="E189" s="29">
        <v>6</v>
      </c>
      <c r="F189" s="29"/>
      <c r="G189" s="29">
        <f t="shared" si="10"/>
        <v>0</v>
      </c>
    </row>
    <row r="190" spans="1:7" ht="30">
      <c r="A190" s="34" t="s">
        <v>411</v>
      </c>
      <c r="B190" s="31" t="s">
        <v>34</v>
      </c>
      <c r="C190" s="32" t="s">
        <v>366</v>
      </c>
      <c r="D190" s="31" t="s">
        <v>13</v>
      </c>
      <c r="E190" s="29">
        <v>0.5</v>
      </c>
      <c r="F190" s="29"/>
      <c r="G190" s="29">
        <f t="shared" si="10"/>
        <v>0</v>
      </c>
    </row>
    <row r="191" spans="1:7" ht="45">
      <c r="A191" s="34" t="s">
        <v>412</v>
      </c>
      <c r="B191" s="31" t="s">
        <v>325</v>
      </c>
      <c r="C191" s="32" t="s">
        <v>367</v>
      </c>
      <c r="D191" s="31" t="s">
        <v>11</v>
      </c>
      <c r="E191" s="29">
        <v>2.7</v>
      </c>
      <c r="F191" s="29"/>
      <c r="G191" s="29">
        <f t="shared" si="10"/>
        <v>0</v>
      </c>
    </row>
    <row r="192" spans="1:7" ht="45">
      <c r="A192" s="34" t="s">
        <v>413</v>
      </c>
      <c r="B192" s="31" t="s">
        <v>347</v>
      </c>
      <c r="C192" s="32" t="s">
        <v>368</v>
      </c>
      <c r="D192" s="31" t="s">
        <v>369</v>
      </c>
      <c r="E192" s="29">
        <v>1</v>
      </c>
      <c r="F192" s="29"/>
      <c r="G192" s="29">
        <f t="shared" si="10"/>
        <v>0</v>
      </c>
    </row>
    <row r="193" spans="1:7" ht="15" customHeight="1">
      <c r="A193" s="77" t="s">
        <v>370</v>
      </c>
      <c r="B193" s="78"/>
      <c r="C193" s="78"/>
      <c r="D193" s="78"/>
      <c r="E193" s="78"/>
      <c r="F193" s="79"/>
      <c r="G193" s="38">
        <f>SUM(G187:G192)</f>
        <v>0</v>
      </c>
    </row>
    <row r="194" spans="1:7" ht="18.75" customHeight="1">
      <c r="A194" s="74" t="s">
        <v>414</v>
      </c>
      <c r="B194" s="75"/>
      <c r="C194" s="75"/>
      <c r="D194" s="75"/>
      <c r="E194" s="75"/>
      <c r="F194" s="76"/>
      <c r="G194" s="39">
        <f>SUM(G193,G185,G179,G174,G160,G152,G144)</f>
        <v>0</v>
      </c>
    </row>
    <row r="195" spans="1:7" ht="18.75" customHeight="1">
      <c r="A195" s="89" t="s">
        <v>422</v>
      </c>
      <c r="B195" s="90"/>
      <c r="C195" s="90"/>
      <c r="D195" s="90"/>
      <c r="E195" s="90"/>
      <c r="F195" s="90"/>
      <c r="G195" s="91"/>
    </row>
    <row r="196" spans="1:7" ht="48" customHeight="1">
      <c r="A196" s="41" t="s">
        <v>174</v>
      </c>
      <c r="B196" s="41" t="s">
        <v>423</v>
      </c>
      <c r="C196" s="44" t="s">
        <v>425</v>
      </c>
      <c r="D196" s="41" t="s">
        <v>424</v>
      </c>
      <c r="E196" s="41">
        <v>1</v>
      </c>
      <c r="F196" s="41"/>
      <c r="G196" s="43">
        <f>E196*F196</f>
        <v>0</v>
      </c>
    </row>
    <row r="197" spans="1:7" ht="37.5" customHeight="1">
      <c r="A197" s="41" t="s">
        <v>214</v>
      </c>
      <c r="B197" s="41" t="s">
        <v>423</v>
      </c>
      <c r="C197" s="44" t="s">
        <v>427</v>
      </c>
      <c r="D197" s="41" t="s">
        <v>424</v>
      </c>
      <c r="E197" s="41">
        <v>1</v>
      </c>
      <c r="F197" s="41"/>
      <c r="G197" s="43">
        <f>E197*F197</f>
        <v>0</v>
      </c>
    </row>
    <row r="198" spans="1:7" ht="37.5" customHeight="1">
      <c r="A198" s="41" t="s">
        <v>285</v>
      </c>
      <c r="B198" s="41" t="s">
        <v>423</v>
      </c>
      <c r="C198" s="44" t="s">
        <v>428</v>
      </c>
      <c r="D198" s="41" t="s">
        <v>424</v>
      </c>
      <c r="E198" s="41">
        <v>1</v>
      </c>
      <c r="F198" s="41"/>
      <c r="G198" s="43">
        <f>E198*F198</f>
        <v>0</v>
      </c>
    </row>
    <row r="199" spans="1:7" ht="37.5" customHeight="1">
      <c r="A199" s="41" t="s">
        <v>372</v>
      </c>
      <c r="B199" s="41" t="s">
        <v>423</v>
      </c>
      <c r="C199" s="44" t="s">
        <v>429</v>
      </c>
      <c r="D199" s="41" t="s">
        <v>424</v>
      </c>
      <c r="E199" s="41">
        <v>1</v>
      </c>
      <c r="F199" s="41"/>
      <c r="G199" s="43">
        <f>E199*F199</f>
        <v>0</v>
      </c>
    </row>
    <row r="200" spans="1:7">
      <c r="A200" s="92" t="s">
        <v>426</v>
      </c>
      <c r="B200" s="92"/>
      <c r="C200" s="92"/>
      <c r="D200" s="92"/>
      <c r="E200" s="92"/>
      <c r="F200" s="92"/>
      <c r="G200" s="3">
        <f>SUM(G196:G199)</f>
        <v>0</v>
      </c>
    </row>
    <row r="201" spans="1:7" ht="15.75">
      <c r="A201" s="85" t="s">
        <v>418</v>
      </c>
      <c r="B201" s="86"/>
      <c r="C201" s="86"/>
      <c r="D201" s="86"/>
      <c r="E201" s="86"/>
      <c r="F201" s="87"/>
      <c r="G201" s="42">
        <f>SUM(G200,G194,G140,G106,G38)</f>
        <v>0</v>
      </c>
    </row>
    <row r="202" spans="1:7" ht="15.75">
      <c r="A202" s="85" t="s">
        <v>0</v>
      </c>
      <c r="B202" s="86"/>
      <c r="C202" s="86"/>
      <c r="D202" s="86"/>
      <c r="E202" s="86"/>
      <c r="F202" s="87"/>
      <c r="G202" s="42">
        <f>G201*23%</f>
        <v>0</v>
      </c>
    </row>
    <row r="203" spans="1:7" ht="15.75">
      <c r="A203" s="88" t="s">
        <v>419</v>
      </c>
      <c r="B203" s="88"/>
      <c r="C203" s="88"/>
      <c r="D203" s="88"/>
      <c r="E203" s="88"/>
      <c r="F203" s="88"/>
      <c r="G203" s="42">
        <f>G201+G202</f>
        <v>0</v>
      </c>
    </row>
    <row r="204" spans="1:7" ht="15.75">
      <c r="A204" s="45"/>
      <c r="B204" s="45"/>
      <c r="C204" s="45"/>
      <c r="D204" s="45"/>
      <c r="E204" s="45"/>
      <c r="F204" s="45"/>
      <c r="G204" s="46"/>
    </row>
    <row r="205" spans="1:7" ht="15.75">
      <c r="A205" s="45"/>
      <c r="B205" s="45"/>
      <c r="C205" s="45"/>
      <c r="D205" s="45"/>
      <c r="E205" s="45"/>
      <c r="F205" s="45"/>
      <c r="G205" s="46"/>
    </row>
    <row r="206" spans="1:7" ht="15.75">
      <c r="A206" s="45"/>
      <c r="B206" s="45"/>
      <c r="C206" s="45"/>
      <c r="D206" s="45"/>
      <c r="E206" s="45"/>
      <c r="F206" s="45"/>
      <c r="G206" s="46"/>
    </row>
    <row r="207" spans="1:7" ht="15.75">
      <c r="A207" s="45"/>
      <c r="B207" s="45" t="s">
        <v>433</v>
      </c>
      <c r="C207" s="45"/>
      <c r="D207" s="45"/>
      <c r="E207" s="45" t="s">
        <v>432</v>
      </c>
      <c r="F207" s="45"/>
      <c r="G207" s="46"/>
    </row>
    <row r="208" spans="1:7" ht="15.75">
      <c r="A208" s="45"/>
      <c r="B208" s="47" t="s">
        <v>434</v>
      </c>
      <c r="C208" s="45"/>
      <c r="D208" s="45"/>
      <c r="E208" s="47" t="s">
        <v>430</v>
      </c>
      <c r="F208" s="45"/>
      <c r="G208" s="46"/>
    </row>
    <row r="209" spans="1:7" ht="15.75">
      <c r="A209" s="45"/>
      <c r="B209" s="47"/>
      <c r="C209" s="45"/>
      <c r="D209" s="45"/>
      <c r="E209" s="47"/>
      <c r="F209" s="45"/>
      <c r="G209" s="46"/>
    </row>
    <row r="210" spans="1:7" ht="15.75">
      <c r="A210" s="45"/>
      <c r="B210" s="47"/>
      <c r="C210" s="45"/>
      <c r="D210" s="45"/>
      <c r="E210" s="47"/>
      <c r="F210" s="45"/>
      <c r="G210" s="46"/>
    </row>
    <row r="211" spans="1:7" ht="15.75">
      <c r="A211" s="45"/>
      <c r="B211" s="47"/>
      <c r="C211" s="45"/>
      <c r="D211" s="45"/>
      <c r="E211" s="47"/>
      <c r="F211" s="45"/>
      <c r="G211" s="46"/>
    </row>
    <row r="212" spans="1:7" ht="15.75">
      <c r="A212" s="45"/>
      <c r="B212" s="47"/>
      <c r="C212" s="45"/>
      <c r="D212" s="45"/>
      <c r="E212" s="47"/>
      <c r="F212" s="45"/>
      <c r="G212" s="46"/>
    </row>
    <row r="213" spans="1:7" ht="15.75">
      <c r="A213" s="45"/>
      <c r="B213" s="45"/>
      <c r="C213" s="45"/>
      <c r="D213" s="45"/>
      <c r="E213" s="45"/>
      <c r="F213" s="45"/>
      <c r="G213" s="46"/>
    </row>
    <row r="214" spans="1:7" ht="15.75">
      <c r="A214" s="45"/>
      <c r="B214" s="45"/>
      <c r="C214" s="45"/>
      <c r="D214" s="45"/>
      <c r="E214" s="45"/>
      <c r="F214" s="45"/>
      <c r="G214" s="46"/>
    </row>
    <row r="215" spans="1:7" ht="15.75">
      <c r="A215" s="48" t="s">
        <v>435</v>
      </c>
      <c r="B215" s="45"/>
      <c r="C215" s="45"/>
      <c r="D215" s="45"/>
      <c r="E215" s="45"/>
      <c r="F215" s="45"/>
      <c r="G215" s="46"/>
    </row>
    <row r="216" spans="1:7" ht="18" customHeight="1">
      <c r="A216" s="80" t="s">
        <v>431</v>
      </c>
      <c r="B216" s="80"/>
      <c r="C216" s="80"/>
      <c r="D216" s="80"/>
      <c r="E216" s="80"/>
      <c r="F216" s="80"/>
      <c r="G216" s="80"/>
    </row>
  </sheetData>
  <mergeCells count="39">
    <mergeCell ref="A216:G216"/>
    <mergeCell ref="A107:G107"/>
    <mergeCell ref="A140:F140"/>
    <mergeCell ref="A201:F201"/>
    <mergeCell ref="A202:F202"/>
    <mergeCell ref="A203:F203"/>
    <mergeCell ref="A195:G195"/>
    <mergeCell ref="A200:F200"/>
    <mergeCell ref="A141:G141"/>
    <mergeCell ref="A144:F144"/>
    <mergeCell ref="A45:F45"/>
    <mergeCell ref="C46:G46"/>
    <mergeCell ref="A179:F179"/>
    <mergeCell ref="A194:F194"/>
    <mergeCell ref="A185:F185"/>
    <mergeCell ref="A193:F193"/>
    <mergeCell ref="A152:F152"/>
    <mergeCell ref="A160:F160"/>
    <mergeCell ref="A174:F174"/>
    <mergeCell ref="A58:F58"/>
    <mergeCell ref="A2:G2"/>
    <mergeCell ref="C3:G3"/>
    <mergeCell ref="A38:F38"/>
    <mergeCell ref="A37:F37"/>
    <mergeCell ref="C59:G59"/>
    <mergeCell ref="A11:F11"/>
    <mergeCell ref="C12:G12"/>
    <mergeCell ref="A39:G39"/>
    <mergeCell ref="C40:G40"/>
    <mergeCell ref="A69:F69"/>
    <mergeCell ref="C70:G70"/>
    <mergeCell ref="A90:F90"/>
    <mergeCell ref="C91:G91"/>
    <mergeCell ref="A98:F98"/>
    <mergeCell ref="A139:F139"/>
    <mergeCell ref="C99:G99"/>
    <mergeCell ref="A105:F105"/>
    <mergeCell ref="A106:F106"/>
    <mergeCell ref="A121:F121"/>
  </mergeCells>
  <printOptions horizontalCentered="1"/>
  <pageMargins left="0.31496062992125984" right="0.15748031496062992" top="0.82677165354330717" bottom="0.55118110236220474" header="0.15748031496062992" footer="0.31496062992125984"/>
  <pageSetup paperSize="9" scale="94" orientation="portrait" r:id="rId1"/>
  <headerFooter>
    <oddHeader xml:space="preserve">&amp;L&amp;"-,Standardowy"&amp;10Nazwa zadania: Budowa zbiornika retencyjnego, odcinka sieci kanalizacji deszczowej oraz odcinka drogi gminnej nr 050859C w Solcu Kujawskim&amp;C
ZBIORCZE ZESTAWIENIE KOSZTÓW
&amp;R&amp;10
</oddHeader>
    <oddFooter>&amp;LNr sprawy: BZPiFZ.271.5.2020&amp;R&amp;P/&amp;N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ZBIORCZE ZEST. KOSZTÓW</vt:lpstr>
      <vt:lpstr>'ZBIORCZE ZEST. KOSZTÓW'!Tytuły_wydruku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zbiornik_ret_Solec</dc:title>
  <dc:creator>Jarosław Wysocki</dc:creator>
  <cp:lastModifiedBy>Bartosz Podgórski</cp:lastModifiedBy>
  <cp:lastPrinted>2020-04-02T09:35:24Z</cp:lastPrinted>
  <dcterms:created xsi:type="dcterms:W3CDTF">2018-12-06T16:26:25Z</dcterms:created>
  <dcterms:modified xsi:type="dcterms:W3CDTF">2020-04-10T09:31:14Z</dcterms:modified>
</cp:coreProperties>
</file>