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stanczak\Documents\1_RRI\2_BUDOWY REALIZOWANE\Budżet obywatelski\kompleks tras rowerowych\przetarg\"/>
    </mc:Choice>
  </mc:AlternateContent>
  <bookViews>
    <workbookView xWindow="0" yWindow="0" windowWidth="20730" windowHeight="9060"/>
  </bookViews>
  <sheets>
    <sheet name="ZZK" sheetId="3" r:id="rId1"/>
  </sheets>
  <definedNames>
    <definedName name="_xlnm.Print_Titles" localSheetId="0">ZZK!$16:$16</definedName>
  </definedNames>
  <calcPr calcId="152511" fullPrecision="0"/>
</workbook>
</file>

<file path=xl/calcChain.xml><?xml version="1.0" encoding="utf-8"?>
<calcChain xmlns="http://schemas.openxmlformats.org/spreadsheetml/2006/main">
  <c r="E24" i="3" l="1"/>
  <c r="G24" i="3" s="1"/>
  <c r="E31" i="3"/>
  <c r="E32" i="3"/>
  <c r="G32" i="3" s="1"/>
  <c r="E33" i="3"/>
  <c r="G33" i="3" s="1"/>
  <c r="E34" i="3"/>
  <c r="G34" i="3" s="1"/>
  <c r="E37" i="3"/>
  <c r="G37" i="3" s="1"/>
  <c r="E38" i="3"/>
  <c r="G38" i="3" s="1"/>
  <c r="E39" i="3"/>
  <c r="E30" i="3"/>
  <c r="G30" i="3" s="1"/>
  <c r="E29" i="3"/>
  <c r="E28" i="3"/>
  <c r="G28" i="3" s="1"/>
  <c r="E27" i="3"/>
  <c r="E23" i="3"/>
  <c r="G23" i="3" s="1"/>
  <c r="E20" i="3"/>
  <c r="G20" i="3" s="1"/>
  <c r="G21" i="3" s="1"/>
  <c r="E53" i="3"/>
  <c r="G53" i="3" s="1"/>
  <c r="E52" i="3"/>
  <c r="G52" i="3" s="1"/>
  <c r="E129" i="3"/>
  <c r="E128" i="3"/>
  <c r="E127" i="3"/>
  <c r="E126" i="3"/>
  <c r="G126" i="3" s="1"/>
  <c r="E125" i="3"/>
  <c r="G125" i="3" s="1"/>
  <c r="E124" i="3"/>
  <c r="G124" i="3" s="1"/>
  <c r="E121" i="3"/>
  <c r="G121" i="3" s="1"/>
  <c r="E120" i="3"/>
  <c r="G120" i="3" s="1"/>
  <c r="E119" i="3"/>
  <c r="G119" i="3" s="1"/>
  <c r="E118" i="3"/>
  <c r="E117" i="3"/>
  <c r="G117" i="3" s="1"/>
  <c r="E116" i="3"/>
  <c r="G116" i="3" s="1"/>
  <c r="E113" i="3"/>
  <c r="G113" i="3" s="1"/>
  <c r="E112" i="3"/>
  <c r="G112" i="3" s="1"/>
  <c r="E111" i="3"/>
  <c r="G111" i="3" s="1"/>
  <c r="E110" i="3"/>
  <c r="G110" i="3" s="1"/>
  <c r="E109" i="3"/>
  <c r="G109" i="3" s="1"/>
  <c r="E108" i="3"/>
  <c r="G108" i="3" s="1"/>
  <c r="E105" i="3"/>
  <c r="E104" i="3"/>
  <c r="G104" i="3" s="1"/>
  <c r="E103" i="3"/>
  <c r="G103" i="3" s="1"/>
  <c r="E102" i="3"/>
  <c r="G102" i="3" s="1"/>
  <c r="E101" i="3"/>
  <c r="G101" i="3" s="1"/>
  <c r="E100" i="3"/>
  <c r="G100" i="3" s="1"/>
  <c r="E89" i="3"/>
  <c r="G89" i="3" s="1"/>
  <c r="E88" i="3"/>
  <c r="E87" i="3"/>
  <c r="G87" i="3" s="1"/>
  <c r="E86" i="3"/>
  <c r="G86" i="3" s="1"/>
  <c r="E85" i="3"/>
  <c r="G85" i="3" s="1"/>
  <c r="E84" i="3"/>
  <c r="G84" i="3" s="1"/>
  <c r="E81" i="3"/>
  <c r="G81" i="3" s="1"/>
  <c r="G82" i="3" s="1"/>
  <c r="E70" i="3"/>
  <c r="G70" i="3" s="1"/>
  <c r="E69" i="3"/>
  <c r="G69" i="3" s="1"/>
  <c r="E68" i="3"/>
  <c r="G68" i="3" s="1"/>
  <c r="E67" i="3"/>
  <c r="G67" i="3" s="1"/>
  <c r="E66" i="3"/>
  <c r="G66" i="3" s="1"/>
  <c r="E65" i="3"/>
  <c r="G65" i="3" s="1"/>
  <c r="E47" i="3"/>
  <c r="G47" i="3" s="1"/>
  <c r="E46" i="3"/>
  <c r="G46" i="3" s="1"/>
  <c r="G129" i="3"/>
  <c r="G128" i="3"/>
  <c r="G127" i="3"/>
  <c r="G118" i="3"/>
  <c r="G105" i="3"/>
  <c r="G97" i="3"/>
  <c r="G96" i="3"/>
  <c r="G95" i="3"/>
  <c r="G94" i="3"/>
  <c r="G93" i="3"/>
  <c r="G92" i="3"/>
  <c r="G88" i="3"/>
  <c r="G78" i="3"/>
  <c r="G77" i="3"/>
  <c r="G76" i="3"/>
  <c r="G75" i="3"/>
  <c r="G74" i="3"/>
  <c r="G73" i="3"/>
  <c r="G62" i="3"/>
  <c r="G61" i="3"/>
  <c r="G60" i="3"/>
  <c r="G59" i="3"/>
  <c r="G58" i="3"/>
  <c r="G57" i="3"/>
  <c r="G54" i="3"/>
  <c r="G51" i="3"/>
  <c r="G45" i="3"/>
  <c r="G44" i="3"/>
  <c r="G43" i="3"/>
  <c r="G39" i="3" l="1"/>
  <c r="G40" i="3" s="1"/>
  <c r="G31" i="3"/>
  <c r="G29" i="3"/>
  <c r="G27" i="3"/>
  <c r="G130" i="3"/>
  <c r="G90" i="3"/>
  <c r="G114" i="3"/>
  <c r="G122" i="3"/>
  <c r="G25" i="3"/>
  <c r="G63" i="3"/>
  <c r="G48" i="3"/>
  <c r="G79" i="3"/>
  <c r="G55" i="3"/>
  <c r="G71" i="3"/>
  <c r="G98" i="3"/>
  <c r="G106" i="3"/>
  <c r="G35" i="3" l="1"/>
  <c r="G41" i="3" s="1"/>
  <c r="G131" i="3"/>
  <c r="G132" i="3" l="1"/>
  <c r="G133" i="3" s="1"/>
  <c r="G134" i="3" s="1"/>
</calcChain>
</file>

<file path=xl/sharedStrings.xml><?xml version="1.0" encoding="utf-8"?>
<sst xmlns="http://schemas.openxmlformats.org/spreadsheetml/2006/main" count="385" uniqueCount="217">
  <si>
    <t>Lp.</t>
  </si>
  <si>
    <t>Podstawa</t>
  </si>
  <si>
    <t>Opis</t>
  </si>
  <si>
    <t>j.m.</t>
  </si>
  <si>
    <t>Ilość</t>
  </si>
  <si>
    <t>Cena</t>
  </si>
  <si>
    <t>Wartość</t>
  </si>
  <si>
    <t>1</t>
  </si>
  <si>
    <t>1.1</t>
  </si>
  <si>
    <t>Roboty ziemne</t>
  </si>
  <si>
    <t>1.1.1</t>
  </si>
  <si>
    <t>m2</t>
  </si>
  <si>
    <t>m3</t>
  </si>
  <si>
    <t>1.2</t>
  </si>
  <si>
    <t>1.2.1</t>
  </si>
  <si>
    <t>1.2.2</t>
  </si>
  <si>
    <t>1.3</t>
  </si>
  <si>
    <t>1.3.1</t>
  </si>
  <si>
    <t>1.3.2</t>
  </si>
  <si>
    <t>1.4</t>
  </si>
  <si>
    <t>1.4.1</t>
  </si>
  <si>
    <t>2</t>
  </si>
  <si>
    <t>2.1</t>
  </si>
  <si>
    <t>KNR 2-01 0310-02</t>
  </si>
  <si>
    <t>2.2</t>
  </si>
  <si>
    <t>Fundamenty</t>
  </si>
  <si>
    <t>KNR 2-02 0203-0101</t>
  </si>
  <si>
    <t>KNR 2-03 0209-03</t>
  </si>
  <si>
    <t>szt</t>
  </si>
  <si>
    <t>2.3</t>
  </si>
  <si>
    <t>Konstrukcja drewniana</t>
  </si>
  <si>
    <t>KNR 2-02 0407-06</t>
  </si>
  <si>
    <t>KNR 2-02 0406-05</t>
  </si>
  <si>
    <t>KNR 2-02 0408-01</t>
  </si>
  <si>
    <t>KNR 2-02 0408-03</t>
  </si>
  <si>
    <t>KNR 2-02 0410-01</t>
  </si>
  <si>
    <t>KNR 4-01 0628-04</t>
  </si>
  <si>
    <t>KNR 4-01 0628-03</t>
  </si>
  <si>
    <t>2.4</t>
  </si>
  <si>
    <t>Pokrycie dachowe i orynnowanie</t>
  </si>
  <si>
    <t>KNR-W 2-02 0504-01</t>
  </si>
  <si>
    <t>Pokrycie dachów papą termozgrzewalną gr. 3,2mm modyfikowaną SBS , 1-warstwowe (krotność=2) Krotność = 2</t>
  </si>
  <si>
    <t>NNRNKB 202 0541-01</t>
  </si>
  <si>
    <t>Obróbki blacharskie z blachy powlekanej, szerokość w rozwinięciu do 25 cm (krotność=2) Krotność = 2</t>
  </si>
  <si>
    <t>KNR-W 2-02 0505-03</t>
  </si>
  <si>
    <t>Pokrycie dachów dachówką bitumiczną, "łuska", na gwoździe (krotność=2) Krotność = 2</t>
  </si>
  <si>
    <t>3</t>
  </si>
  <si>
    <t>Wyposażenie uzupełniające</t>
  </si>
  <si>
    <t>3.1</t>
  </si>
  <si>
    <t>KNR 2-23 0310-05</t>
  </si>
  <si>
    <t>Analogia. Dostawa i montaż kosza na śmieci, kosz drewniany</t>
  </si>
  <si>
    <t>Analogia. Dostawa i montaż stojaka na rowery</t>
  </si>
  <si>
    <t>Trasy rowerowe</t>
  </si>
  <si>
    <t>KNR-W 2-01 0109-07</t>
  </si>
  <si>
    <t>Ręczne ścinanie i karczowanie, obcięcie gałęzi</t>
  </si>
  <si>
    <t>KNR 2-21 0112-02</t>
  </si>
  <si>
    <t>Wykaszanie chwastów i jednorocznych samosiewów, koszenie na terenie zadrzewionym</t>
  </si>
  <si>
    <t>KNR 2-21 0112-03</t>
  </si>
  <si>
    <t>Wykaszanie chwastów i jednorocznych samosiewów, wygrabianie i zebranie w stosy</t>
  </si>
  <si>
    <t>KNR 2-31 0201-01</t>
  </si>
  <si>
    <t>Nawierzchnie gruntowe z mieszanek piaszczysto-gliniastych, grunt rodzimy piaszczysty, grubość warstwy po zagęszczeniu 10ˇcm</t>
  </si>
  <si>
    <t>KNR 2-01 0125-04</t>
  </si>
  <si>
    <t>Ręczne usuniecie warstwy ziemi urodzajnej (humusu), grubość warstwy do 15ˇcm, z przewozem taczkami, humus z darnią</t>
  </si>
  <si>
    <t>KNKRB 6 0104-02</t>
  </si>
  <si>
    <t>Podbudowa z kruszywa naturalnego, warstwa dolna</t>
  </si>
  <si>
    <t>Dostawa ziemi</t>
  </si>
  <si>
    <t>KNR 2-01 0313-02</t>
  </si>
  <si>
    <t>Ręczne formowanie nasypów z ziemi dowożonej samochodami, samowyładowczymi, kategoria gruntu III-IV</t>
  </si>
  <si>
    <t>KNNR 6 0113-06</t>
  </si>
  <si>
    <t>Podbudowy z kruszyw łamanych, warstwa górna, po zagęszczeniu 15ˇcm</t>
  </si>
  <si>
    <t>KNNR 1 0408-03</t>
  </si>
  <si>
    <t>Zagęszczanie nasypów, zagęszczarką, grunt sypki kategorii I-II</t>
  </si>
  <si>
    <t>KNKRB 6 0202-0401</t>
  </si>
  <si>
    <t>Analogia. Nawierzchnia z brukowca na podsypce cementowo - piask., z kamienia narzut. lub łamanego wysokość brukowca 16-20 cm</t>
  </si>
  <si>
    <t>Razem dział: Roboty ziemne</t>
  </si>
  <si>
    <t xml:space="preserve">Razem dział: Fundamenty </t>
  </si>
  <si>
    <t xml:space="preserve">Razem dział: Konstrukcja drewniana </t>
  </si>
  <si>
    <t>Razem dział: Pokrycie dachowe i orynnowanie</t>
  </si>
  <si>
    <t xml:space="preserve">Razem dział: Wiata rowerowa </t>
  </si>
  <si>
    <t>3.2</t>
  </si>
  <si>
    <t>3.3</t>
  </si>
  <si>
    <t>3.4</t>
  </si>
  <si>
    <t>3.5</t>
  </si>
  <si>
    <t>3.6</t>
  </si>
  <si>
    <t xml:space="preserve">Razem dział: Wyposażenie uzupełniające </t>
  </si>
  <si>
    <t xml:space="preserve">Razem dział: Nawierzchnia tras rowerowych </t>
  </si>
  <si>
    <t xml:space="preserve">Razem dział: "Wykonanie przeszkody Górka" </t>
  </si>
  <si>
    <t xml:space="preserve">Razem dział: "Wykonanie przeszkody hopka 30cm" </t>
  </si>
  <si>
    <t>Razem dział: "Wykonanie przeszkody hopka 50cm"</t>
  </si>
  <si>
    <t>Razem dział: "Wykonanie przeszkody Kamienie na trasie"</t>
  </si>
  <si>
    <t xml:space="preserve">Razem dział: "Wykonanie przeszkody Stolik" </t>
  </si>
  <si>
    <t>Razem dział: "Wykonanie przeszkody Gap"</t>
  </si>
  <si>
    <t xml:space="preserve">Razem dział: "Wykonanie przeszkody Ciąg górek" </t>
  </si>
  <si>
    <t>Razem dział: Profilowanie zakrętów o promieniu 6-10m</t>
  </si>
  <si>
    <t>Razem dział: Profilowanie zakrętów o promieniu 4-6m</t>
  </si>
  <si>
    <t>Razem dział: Profilowanie zakrętów o promieniu &lt;4m</t>
  </si>
  <si>
    <t xml:space="preserve">Razem dział: Trasy rowerowe </t>
  </si>
  <si>
    <t>Wartość podatku VAT</t>
  </si>
  <si>
    <t>Zadanie:</t>
  </si>
  <si>
    <t>Zamwiający: Gmina Solec Kujawski</t>
  </si>
  <si>
    <t>Wykonawca: …………………………………………………………………..</t>
  </si>
  <si>
    <t xml:space="preserve">Ceny jednostkowe lub kwoty ryczałtowe Robót muszą obejmować: </t>
  </si>
  <si>
    <t>Do cen jednostkowych nie należy wliczać podatku VAT.</t>
  </si>
  <si>
    <t xml:space="preserve">-  robociznę bezpośrednią wraz z kosztami towarzyszącymi, </t>
  </si>
  <si>
    <t xml:space="preserve">-  wartość użytych materiałów wraz z kosztami zakupu, magazynowania, ewentualnych ubytków i transportu na teren budowy, </t>
  </si>
  <si>
    <t xml:space="preserve">-  wartość pracy sprzętu wraz z kosztami towarzyszącymi, </t>
  </si>
  <si>
    <t xml:space="preserve">-  koszty pośrednie, zysk kalkulacyjny i ryzyko, </t>
  </si>
  <si>
    <t xml:space="preserve">-  podatki obliczone zgodnie z obowiązującymi przepisami. </t>
  </si>
  <si>
    <t>Wartość robót netto</t>
  </si>
  <si>
    <t>Wartość robót brutto</t>
  </si>
  <si>
    <t>……………………………</t>
  </si>
  <si>
    <t>Data: …………………………</t>
  </si>
  <si>
    <t>podpis upoważnionego przedstawiciela Wykonawcy</t>
  </si>
  <si>
    <t xml:space="preserve"> Zamawiający nie odpowiada za prawidłowość formuł w pliku EXCEL  Wykonawca jest zobowiązany do ich sprawdzenia.</t>
  </si>
  <si>
    <t xml:space="preserve">Zbiorcze Zestawienie Kosztów (ZZK) sporządzić , wyceniając  pozycje kosztorysowe poniżej.  
Wykonawca ma prawo do zmiany podstaw wyceny poszczególnych pozycji w ZZK, podane podstawy mają charakter przykładowy.
Cena jednostkowa lub kwota ryczałtowa pozycji kosztorysowej winna uwzględniać wszystkie czynności, wymagania i badania składające się na jej wykonanie, określone dla tej roboty w Specyfikacjach Technicznych Wykonania i Odbioru Robót i w Dokumentacji Projektowej. </t>
  </si>
  <si>
    <t>ZBIORCZE ZESTAWIENIE KOSZTÓW - załącznik nr 8 do SIWZ</t>
  </si>
  <si>
    <t>Wiata rowerowa - szt. 1</t>
  </si>
  <si>
    <t>Wykonanie przeszkody "Górka" - 4 szt. (po 1 szt. na trasie łatwej i średniej, 2 szt. na trasie trudnej)</t>
  </si>
  <si>
    <t>Wykonanie przeszkody "hopka 30cm" - 4 szt. (2 szt. na trasie średniej, 2 szt. na trasie trudnej)</t>
  </si>
  <si>
    <t>Wykonanie  prezszkody "hopka 50cm" - 2 szt. (na trasie trudnej)</t>
  </si>
  <si>
    <t>Wykonanie przeszkody "Stolik" - 3 szt. (po 1 szt. na trasie łatwej, średniej, trudnej)</t>
  </si>
  <si>
    <t>Wykonanie przeszkody "Gap" - 1 szt. (na trasie trudnej)</t>
  </si>
  <si>
    <t>Wykonanie przeszkody "Ciąg górek" - 5 szt. (1 szt. na trasie łatwej, 2 szt. na trasie średniej, 2 szt na trasie trudnej)</t>
  </si>
  <si>
    <t>Nawierzchnia tras rowerowych (łączna długość tras 2,7 km)</t>
  </si>
  <si>
    <t>Wykonanie przeszkody"Kamienie na trasie" - 8 szt (1 szt. na trasie łatwej, 3 sz. Na trasie średniej, 4 szt. na trasie trudnej)</t>
  </si>
  <si>
    <t>Analogia. Dostawa i montaż ogólnej tablicy informacyjnej (wymiary światła tablicy 45x65 cm)</t>
  </si>
  <si>
    <t>Analogia. Dostawa i montaż tablic regulaminowych (wymiary światłą tablic 45 x 65 cm)</t>
  </si>
  <si>
    <t xml:space="preserve">Analogia. Dostawa i montaż tabliczek informacyjnych </t>
  </si>
  <si>
    <t>Profilowanie zakrętów o promieniu 6-10m o długości 10 m - szt. 4</t>
  </si>
  <si>
    <t>Profilowanie zakrętów o promieniu 4-6m o długości 10 m - szt. 4</t>
  </si>
  <si>
    <t>Profilowanie zakrętów o promieniu &lt;4m o długości 10 m - szt. 4</t>
  </si>
  <si>
    <t xml:space="preserve">Wykopy ciągłe lub jamiste ze skarpami o szerokości dna do 1.5 m ze złożeniem urobku na odkład, wykopy o głębokości do 1.5 m, kategoria gruntu III  </t>
  </si>
  <si>
    <t xml:space="preserve">Stopy fundamentowe betonowe, objętość do 0.5 m3, transport betonu taczkami, japonkami - beton C12/16 (B15) </t>
  </si>
  <si>
    <t xml:space="preserve">Osadzenie części stalowych w betonie o masie do-2 kg - podstawa stalowa do mocowania słupów drewnianych </t>
  </si>
  <si>
    <t>Słupy o długości ponad 2 m, przekrój poprzeczny drewna ponad 180 cm2 - heblowane</t>
  </si>
  <si>
    <t xml:space="preserve">Ramy górne i płatwie o długości ponad 3 m, przekrój poprzeczny drewna do 180 cm2 - heblowane </t>
  </si>
  <si>
    <t xml:space="preserve">Miecze i zastrzały, przekrój poprzeczny drewna do 180 cm2 - heblowane </t>
  </si>
  <si>
    <t xml:space="preserve">Krokwie zwykłe o długości do 4.5 m, przekrój poprzeczny drewna do 180 cm2 - heblowane </t>
  </si>
  <si>
    <t xml:space="preserve">Deskowanie połaci dachowych z tarcicy nasyconej - deski jednostronnie heblowane, łączone na wpust i pióro - deskowanie połaci </t>
  </si>
  <si>
    <t xml:space="preserve">Impregnacja grzybobójcza metodą smarowania (preparatami olejowymi), 2-krotna, deski i płyty - lakierobejca  kolor palisander </t>
  </si>
  <si>
    <t>Impregnacja grzybobójcza metodą smarowania (preparatami olejowymi), 2-krotna, bale i krawędziaki - lakierobejca kolor palisander</t>
  </si>
  <si>
    <t xml:space="preserve">Analogia. Ławki i stół z krawędziaków heblowanych </t>
  </si>
  <si>
    <t>1.3.3</t>
  </si>
  <si>
    <t>1.3.4</t>
  </si>
  <si>
    <t>1.3.5</t>
  </si>
  <si>
    <t>1.3.6</t>
  </si>
  <si>
    <t>1.3.7</t>
  </si>
  <si>
    <t>1.3.8</t>
  </si>
  <si>
    <t>1.4.2</t>
  </si>
  <si>
    <t>1.4.3</t>
  </si>
  <si>
    <t>2.5</t>
  </si>
  <si>
    <t>3.1.1</t>
  </si>
  <si>
    <t>3.1.2</t>
  </si>
  <si>
    <t>3.1.3</t>
  </si>
  <si>
    <t>3.1.4</t>
  </si>
  <si>
    <t>3.2.1</t>
  </si>
  <si>
    <t>3.2.2</t>
  </si>
  <si>
    <t>3.2.3</t>
  </si>
  <si>
    <t>3.2.4</t>
  </si>
  <si>
    <t>3.2.5</t>
  </si>
  <si>
    <t>3.2.6</t>
  </si>
  <si>
    <t>3.3.1</t>
  </si>
  <si>
    <t>3.3.2</t>
  </si>
  <si>
    <t>3.3.3</t>
  </si>
  <si>
    <t>3.3.4</t>
  </si>
  <si>
    <t>3.3.5</t>
  </si>
  <si>
    <t>3.3.6</t>
  </si>
  <si>
    <t>3.4.1</t>
  </si>
  <si>
    <t>3.4.2</t>
  </si>
  <si>
    <t>3.4.3</t>
  </si>
  <si>
    <t>3.4.4</t>
  </si>
  <si>
    <t>3.4.5</t>
  </si>
  <si>
    <t>3.4.6</t>
  </si>
  <si>
    <t>3.5.1</t>
  </si>
  <si>
    <t>3.6.1</t>
  </si>
  <si>
    <t>3.6.2</t>
  </si>
  <si>
    <t>3.6.3</t>
  </si>
  <si>
    <t>3.6.4</t>
  </si>
  <si>
    <t>3.6.5</t>
  </si>
  <si>
    <t>3.6.6</t>
  </si>
  <si>
    <t>3.7</t>
  </si>
  <si>
    <t>3.7.1</t>
  </si>
  <si>
    <t>3.7.2</t>
  </si>
  <si>
    <t>3.7.3</t>
  </si>
  <si>
    <t>3.7.4</t>
  </si>
  <si>
    <t>3.7.5</t>
  </si>
  <si>
    <t>3.7.6</t>
  </si>
  <si>
    <t>3.8</t>
  </si>
  <si>
    <t>3.8.1</t>
  </si>
  <si>
    <t>3.8.2</t>
  </si>
  <si>
    <t>3.8.3</t>
  </si>
  <si>
    <t>3.8.4</t>
  </si>
  <si>
    <t>3.8.5</t>
  </si>
  <si>
    <t>3.8.6</t>
  </si>
  <si>
    <t>3.9</t>
  </si>
  <si>
    <t>3.9.1</t>
  </si>
  <si>
    <t>3.9.2</t>
  </si>
  <si>
    <t>3.9.3</t>
  </si>
  <si>
    <t>3.9.4</t>
  </si>
  <si>
    <t>3.9.5</t>
  </si>
  <si>
    <t>3.9.6</t>
  </si>
  <si>
    <t>3.10</t>
  </si>
  <si>
    <t>3.10.1</t>
  </si>
  <si>
    <t>3.10.2</t>
  </si>
  <si>
    <t>3.10.3</t>
  </si>
  <si>
    <t>3.10.4</t>
  </si>
  <si>
    <t>3.10.5</t>
  </si>
  <si>
    <t>3.10.6</t>
  </si>
  <si>
    <t>3.11</t>
  </si>
  <si>
    <t>3.11.1</t>
  </si>
  <si>
    <t>3.11.2</t>
  </si>
  <si>
    <t>3.11.3</t>
  </si>
  <si>
    <t>3.11.4</t>
  </si>
  <si>
    <t>3.11.5</t>
  </si>
  <si>
    <t>3.11.6</t>
  </si>
  <si>
    <t>Nr sprawy: WIPP.ZP.271.5.2020</t>
  </si>
  <si>
    <t>BUDOWA KOMPLEKSU NATURALNYCH TRAS ROWEROWYCH W SOLCU KUJAWSKIM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</si>
</sst>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4" fillId="0" borderId="1" xfId="0" applyNumberFormat="1" applyFont="1" applyBorder="1" applyAlignment="1">
      <alignment horizontal="center" vertical="center" wrapText="1" shrinkToFit="1" readingOrder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9" fontId="6" fillId="0" borderId="1" xfId="0" applyNumberFormat="1" applyFont="1" applyBorder="1" applyAlignment="1">
      <alignment vertical="center" wrapText="1" shrinkToFit="1" readingOrder="1"/>
    </xf>
    <xf numFmtId="49" fontId="4" fillId="0" borderId="1" xfId="0" applyNumberFormat="1" applyFont="1" applyBorder="1" applyAlignment="1">
      <alignment horizontal="center" vertical="center" wrapText="1" shrinkToFit="1" readingOrder="1"/>
    </xf>
    <xf numFmtId="0" fontId="4" fillId="0" borderId="1" xfId="0" applyNumberFormat="1" applyFont="1" applyBorder="1" applyAlignment="1">
      <alignment horizontal="left" vertical="center" wrapText="1" shrinkToFit="1" readingOrder="1"/>
    </xf>
    <xf numFmtId="0" fontId="6" fillId="0" borderId="1" xfId="0" applyNumberFormat="1" applyFont="1" applyBorder="1" applyAlignment="1">
      <alignment vertical="center" wrapText="1" shrinkToFit="1" readingOrder="1"/>
    </xf>
    <xf numFmtId="49" fontId="6" fillId="2" borderId="1" xfId="0" applyNumberFormat="1" applyFont="1" applyFill="1" applyBorder="1" applyAlignment="1">
      <alignment vertical="center" wrapText="1" shrinkToFit="1" readingOrder="1"/>
    </xf>
    <xf numFmtId="49" fontId="6" fillId="3" borderId="1" xfId="0" applyNumberFormat="1" applyFont="1" applyFill="1" applyBorder="1" applyAlignment="1">
      <alignment vertical="center" wrapText="1" shrinkToFit="1" readingOrder="1"/>
    </xf>
    <xf numFmtId="0" fontId="6" fillId="3" borderId="1" xfId="0" applyNumberFormat="1" applyFont="1" applyFill="1" applyBorder="1" applyAlignment="1">
      <alignment vertical="center" wrapText="1" shrinkToFit="1" readingOrder="1"/>
    </xf>
    <xf numFmtId="0" fontId="6" fillId="2" borderId="1" xfId="0" applyNumberFormat="1" applyFont="1" applyFill="1" applyBorder="1" applyAlignment="1">
      <alignment vertical="center" wrapText="1" shrinkToFit="1" readingOrder="1"/>
    </xf>
    <xf numFmtId="0" fontId="6" fillId="4" borderId="1" xfId="0" applyNumberFormat="1" applyFont="1" applyFill="1" applyBorder="1" applyAlignment="1">
      <alignment vertical="center" wrapText="1" shrinkToFit="1" readingOrder="1"/>
    </xf>
    <xf numFmtId="43" fontId="6" fillId="4" borderId="1" xfId="1" applyFont="1" applyFill="1" applyBorder="1" applyAlignment="1">
      <alignment horizontal="center" vertical="center" wrapText="1" shrinkToFit="1" readingOrder="1"/>
    </xf>
    <xf numFmtId="0" fontId="7" fillId="0" borderId="1" xfId="0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 shrinkToFit="1" readingOrder="1"/>
    </xf>
    <xf numFmtId="43" fontId="5" fillId="0" borderId="0" xfId="1" applyFont="1" applyAlignment="1">
      <alignment horizontal="center" vertical="center"/>
    </xf>
    <xf numFmtId="43" fontId="6" fillId="3" borderId="1" xfId="1" applyFont="1" applyFill="1" applyBorder="1" applyAlignment="1">
      <alignment horizontal="center" vertical="center" wrapText="1" shrinkToFit="1" readingOrder="1"/>
    </xf>
    <xf numFmtId="43" fontId="6" fillId="0" borderId="1" xfId="1" applyFont="1" applyBorder="1" applyAlignment="1">
      <alignment horizontal="center" vertical="center" wrapText="1" shrinkToFit="1" readingOrder="1"/>
    </xf>
    <xf numFmtId="43" fontId="6" fillId="2" borderId="1" xfId="1" applyFont="1" applyFill="1" applyBorder="1" applyAlignment="1">
      <alignment horizontal="center" vertical="center" wrapText="1" shrinkToFit="1" readingOrder="1"/>
    </xf>
    <xf numFmtId="43" fontId="0" fillId="0" borderId="0" xfId="1" applyFont="1" applyAlignment="1">
      <alignment horizontal="center"/>
    </xf>
    <xf numFmtId="43" fontId="1" fillId="0" borderId="0" xfId="1" applyFont="1" applyAlignment="1">
      <alignment horizontal="center"/>
    </xf>
    <xf numFmtId="0" fontId="0" fillId="0" borderId="0" xfId="0" applyAlignment="1">
      <alignment horizontal="left" vertical="top"/>
    </xf>
    <xf numFmtId="43" fontId="3" fillId="0" borderId="0" xfId="1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 shrinkToFit="1"/>
    </xf>
    <xf numFmtId="49" fontId="6" fillId="2" borderId="1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Border="1" applyAlignment="1">
      <alignment horizontal="center" vertical="center" wrapText="1" shrinkToFit="1"/>
    </xf>
    <xf numFmtId="49" fontId="4" fillId="0" borderId="1" xfId="0" applyNumberFormat="1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3" fontId="5" fillId="0" borderId="0" xfId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43" fontId="5" fillId="0" borderId="0" xfId="1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6" fillId="4" borderId="1" xfId="0" applyNumberFormat="1" applyFont="1" applyFill="1" applyBorder="1" applyAlignment="1">
      <alignment horizontal="right" vertical="center" wrapText="1" shrinkToFit="1" readingOrder="1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left" vertical="top"/>
    </xf>
    <xf numFmtId="43" fontId="3" fillId="0" borderId="0" xfId="1" applyFont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 shrinkToFit="1" readingOrder="1"/>
    </xf>
    <xf numFmtId="0" fontId="6" fillId="0" borderId="1" xfId="0" applyNumberFormat="1" applyFont="1" applyBorder="1" applyAlignment="1">
      <alignment horizontal="left" vertical="center" wrapText="1" shrinkToFit="1" readingOrder="1"/>
    </xf>
    <xf numFmtId="49" fontId="6" fillId="0" borderId="1" xfId="0" applyNumberFormat="1" applyFont="1" applyBorder="1" applyAlignment="1">
      <alignment horizontal="left" vertical="center" wrapText="1" shrinkToFit="1" readingOrder="1"/>
    </xf>
    <xf numFmtId="0" fontId="6" fillId="0" borderId="1" xfId="0" applyNumberFormat="1" applyFont="1" applyBorder="1" applyAlignment="1">
      <alignment horizontal="center" vertical="center" wrapText="1" shrinkToFit="1" readingOrder="1"/>
    </xf>
    <xf numFmtId="49" fontId="6" fillId="2" borderId="1" xfId="0" applyNumberFormat="1" applyFont="1" applyFill="1" applyBorder="1" applyAlignment="1">
      <alignment horizontal="left" vertical="center" wrapText="1" shrinkToFit="1" readingOrder="1"/>
    </xf>
    <xf numFmtId="0" fontId="6" fillId="3" borderId="1" xfId="0" applyNumberFormat="1" applyFont="1" applyFill="1" applyBorder="1" applyAlignment="1">
      <alignment horizontal="center" vertical="center" wrapText="1" shrinkToFit="1" readingOrder="1"/>
    </xf>
    <xf numFmtId="49" fontId="6" fillId="3" borderId="1" xfId="0" applyNumberFormat="1" applyFont="1" applyFill="1" applyBorder="1" applyAlignment="1">
      <alignment horizontal="left" vertical="center" wrapText="1" shrinkToFit="1" readingOrder="1"/>
    </xf>
    <xf numFmtId="0" fontId="4" fillId="0" borderId="0" xfId="0" quotePrefix="1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quotePrefix="1" applyFont="1" applyAlignment="1">
      <alignment horizontal="left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45"/>
  <sheetViews>
    <sheetView showGridLines="0" tabSelected="1" view="pageBreakPreview" topLeftCell="A130" zoomScaleNormal="100" zoomScaleSheetLayoutView="100" workbookViewId="0">
      <selection activeCell="A6" sqref="A6"/>
    </sheetView>
  </sheetViews>
  <sheetFormatPr defaultRowHeight="15.75" x14ac:dyDescent="0.25"/>
  <cols>
    <col min="1" max="1" width="7.7109375" style="5" customWidth="1"/>
    <col min="2" max="2" width="11.7109375" style="4" customWidth="1"/>
    <col min="3" max="3" width="46.85546875" style="4" customWidth="1"/>
    <col min="4" max="4" width="5.7109375" style="4" customWidth="1"/>
    <col min="5" max="6" width="9.7109375" style="18" customWidth="1"/>
    <col min="7" max="7" width="13.140625" style="18" customWidth="1"/>
    <col min="8" max="16384" width="9.140625" style="4"/>
  </cols>
  <sheetData>
    <row r="1" spans="1:7" ht="18.75" x14ac:dyDescent="0.25">
      <c r="A1" s="36"/>
      <c r="B1" s="56" t="s">
        <v>115</v>
      </c>
      <c r="C1" s="56"/>
      <c r="D1" s="56"/>
      <c r="E1" s="56"/>
      <c r="F1" s="56"/>
    </row>
    <row r="2" spans="1:7" ht="18.75" x14ac:dyDescent="0.25">
      <c r="A2" s="36"/>
      <c r="B2" s="37"/>
      <c r="C2" s="37"/>
      <c r="D2" s="37"/>
      <c r="E2" s="37"/>
      <c r="F2" s="37"/>
    </row>
    <row r="3" spans="1:7" ht="15" customHeight="1" x14ac:dyDescent="0.25">
      <c r="A3" s="36"/>
      <c r="B3" s="36"/>
      <c r="C3" s="36"/>
      <c r="D3" s="36" t="s">
        <v>215</v>
      </c>
      <c r="E3" s="38"/>
      <c r="F3" s="38"/>
    </row>
    <row r="4" spans="1:7" ht="15" customHeight="1" x14ac:dyDescent="0.25">
      <c r="A4" s="36" t="s">
        <v>98</v>
      </c>
      <c r="B4" s="36"/>
      <c r="C4" s="36"/>
      <c r="E4" s="38"/>
      <c r="F4" s="38"/>
    </row>
    <row r="5" spans="1:7" ht="15" customHeight="1" x14ac:dyDescent="0.25">
      <c r="A5" s="57" t="s">
        <v>216</v>
      </c>
      <c r="B5" s="57"/>
      <c r="C5" s="57"/>
      <c r="D5" s="57"/>
      <c r="E5" s="57"/>
      <c r="F5" s="57"/>
    </row>
    <row r="6" spans="1:7" ht="23.25" customHeight="1" x14ac:dyDescent="0.25">
      <c r="A6" s="36" t="s">
        <v>99</v>
      </c>
      <c r="B6" s="36"/>
      <c r="C6" s="36"/>
      <c r="D6" s="36"/>
      <c r="E6" s="38"/>
      <c r="F6" s="38"/>
    </row>
    <row r="7" spans="1:7" ht="26.25" customHeight="1" x14ac:dyDescent="0.25">
      <c r="A7" s="36" t="s">
        <v>100</v>
      </c>
      <c r="B7" s="36"/>
      <c r="C7" s="36"/>
      <c r="D7" s="36"/>
      <c r="E7" s="38"/>
      <c r="F7" s="38"/>
    </row>
    <row r="8" spans="1:7" ht="15" customHeight="1" x14ac:dyDescent="0.25">
      <c r="A8" s="58" t="s">
        <v>114</v>
      </c>
      <c r="B8" s="58"/>
      <c r="C8" s="58"/>
      <c r="D8" s="58"/>
      <c r="E8" s="58"/>
      <c r="F8" s="58"/>
    </row>
    <row r="9" spans="1:7" ht="15" customHeight="1" x14ac:dyDescent="0.25">
      <c r="A9" s="39" t="s">
        <v>101</v>
      </c>
      <c r="B9" s="36"/>
      <c r="C9" s="36"/>
      <c r="D9" s="38"/>
      <c r="E9" s="38"/>
      <c r="F9" s="38"/>
    </row>
    <row r="10" spans="1:7" ht="15" customHeight="1" x14ac:dyDescent="0.25">
      <c r="A10" s="36"/>
      <c r="B10" s="59" t="s">
        <v>103</v>
      </c>
      <c r="C10" s="59"/>
      <c r="D10" s="59"/>
      <c r="E10" s="59"/>
      <c r="F10" s="59"/>
    </row>
    <row r="11" spans="1:7" ht="15" customHeight="1" x14ac:dyDescent="0.25">
      <c r="A11" s="40"/>
      <c r="B11" s="55" t="s">
        <v>104</v>
      </c>
      <c r="C11" s="55"/>
      <c r="D11" s="55"/>
      <c r="E11" s="55"/>
      <c r="F11" s="55"/>
    </row>
    <row r="12" spans="1:7" ht="15" customHeight="1" x14ac:dyDescent="0.25">
      <c r="A12" s="40"/>
      <c r="B12" s="55" t="s">
        <v>105</v>
      </c>
      <c r="C12" s="55"/>
      <c r="D12" s="55"/>
      <c r="E12" s="55"/>
      <c r="F12" s="55"/>
    </row>
    <row r="13" spans="1:7" ht="15" customHeight="1" x14ac:dyDescent="0.25">
      <c r="A13" s="40"/>
      <c r="B13" s="55" t="s">
        <v>106</v>
      </c>
      <c r="C13" s="55"/>
      <c r="D13" s="55"/>
      <c r="E13" s="55"/>
      <c r="F13" s="55"/>
    </row>
    <row r="14" spans="1:7" ht="15" customHeight="1" x14ac:dyDescent="0.25">
      <c r="A14" s="40"/>
      <c r="B14" s="55" t="s">
        <v>107</v>
      </c>
      <c r="C14" s="55"/>
      <c r="D14" s="55"/>
      <c r="E14" s="55"/>
      <c r="F14" s="55"/>
    </row>
    <row r="15" spans="1:7" ht="27" customHeight="1" x14ac:dyDescent="0.25">
      <c r="A15" s="40" t="s">
        <v>102</v>
      </c>
      <c r="B15" s="40"/>
      <c r="C15" s="41"/>
      <c r="D15" s="42"/>
      <c r="E15" s="42"/>
      <c r="F15" s="42"/>
    </row>
    <row r="16" spans="1:7" ht="23.25" customHeight="1" x14ac:dyDescent="0.25">
      <c r="A16" s="26" t="s">
        <v>0</v>
      </c>
      <c r="B16" s="3" t="s">
        <v>1</v>
      </c>
      <c r="C16" s="3" t="s">
        <v>2</v>
      </c>
      <c r="D16" s="3" t="s">
        <v>3</v>
      </c>
      <c r="E16" s="17" t="s">
        <v>4</v>
      </c>
      <c r="F16" s="17" t="s">
        <v>5</v>
      </c>
      <c r="G16" s="17" t="s">
        <v>6</v>
      </c>
    </row>
    <row r="17" spans="1:7" ht="11.25" customHeight="1" x14ac:dyDescent="0.25">
      <c r="A17" s="16">
        <v>1</v>
      </c>
      <c r="B17" s="16">
        <v>2</v>
      </c>
      <c r="C17" s="16">
        <v>3</v>
      </c>
      <c r="D17" s="16">
        <v>4</v>
      </c>
      <c r="E17" s="16">
        <v>5</v>
      </c>
      <c r="F17" s="16">
        <v>6</v>
      </c>
      <c r="G17" s="16">
        <v>7</v>
      </c>
    </row>
    <row r="18" spans="1:7" x14ac:dyDescent="0.25">
      <c r="A18" s="27" t="s">
        <v>7</v>
      </c>
      <c r="B18" s="52" t="s">
        <v>116</v>
      </c>
      <c r="C18" s="52"/>
      <c r="D18" s="10"/>
      <c r="E18" s="21"/>
      <c r="F18" s="21"/>
      <c r="G18" s="21"/>
    </row>
    <row r="19" spans="1:7" x14ac:dyDescent="0.25">
      <c r="A19" s="28" t="s">
        <v>8</v>
      </c>
      <c r="B19" s="50" t="s">
        <v>9</v>
      </c>
      <c r="C19" s="50"/>
      <c r="D19" s="6"/>
      <c r="E19" s="20"/>
      <c r="F19" s="20"/>
      <c r="G19" s="20"/>
    </row>
    <row r="20" spans="1:7" ht="63" x14ac:dyDescent="0.25">
      <c r="A20" s="29" t="s">
        <v>10</v>
      </c>
      <c r="B20" s="7" t="s">
        <v>23</v>
      </c>
      <c r="C20" s="8" t="s">
        <v>131</v>
      </c>
      <c r="D20" s="7" t="s">
        <v>12</v>
      </c>
      <c r="E20" s="17">
        <f>0.36</f>
        <v>0.36</v>
      </c>
      <c r="F20" s="17"/>
      <c r="G20" s="17">
        <f>E20*F20</f>
        <v>0</v>
      </c>
    </row>
    <row r="21" spans="1:7" x14ac:dyDescent="0.25">
      <c r="A21" s="30"/>
      <c r="B21" s="49" t="s">
        <v>74</v>
      </c>
      <c r="C21" s="49"/>
      <c r="D21" s="9"/>
      <c r="E21" s="20"/>
      <c r="F21" s="20"/>
      <c r="G21" s="20">
        <f>SUM(G20)</f>
        <v>0</v>
      </c>
    </row>
    <row r="22" spans="1:7" x14ac:dyDescent="0.25">
      <c r="A22" s="28" t="s">
        <v>13</v>
      </c>
      <c r="B22" s="50" t="s">
        <v>25</v>
      </c>
      <c r="C22" s="50"/>
      <c r="D22" s="6"/>
      <c r="E22" s="20"/>
      <c r="F22" s="20"/>
      <c r="G22" s="20"/>
    </row>
    <row r="23" spans="1:7" ht="47.25" x14ac:dyDescent="0.25">
      <c r="A23" s="29" t="s">
        <v>14</v>
      </c>
      <c r="B23" s="7" t="s">
        <v>26</v>
      </c>
      <c r="C23" s="8" t="s">
        <v>132</v>
      </c>
      <c r="D23" s="7" t="s">
        <v>12</v>
      </c>
      <c r="E23" s="17">
        <f>0.32</f>
        <v>0.32</v>
      </c>
      <c r="F23" s="17"/>
      <c r="G23" s="17">
        <f>E23*F23</f>
        <v>0</v>
      </c>
    </row>
    <row r="24" spans="1:7" ht="47.25" x14ac:dyDescent="0.25">
      <c r="A24" s="29" t="s">
        <v>15</v>
      </c>
      <c r="B24" s="7" t="s">
        <v>27</v>
      </c>
      <c r="C24" s="8" t="s">
        <v>133</v>
      </c>
      <c r="D24" s="7" t="s">
        <v>28</v>
      </c>
      <c r="E24" s="17">
        <f>8</f>
        <v>8</v>
      </c>
      <c r="F24" s="17"/>
      <c r="G24" s="17">
        <f>E24*F24</f>
        <v>0</v>
      </c>
    </row>
    <row r="25" spans="1:7" x14ac:dyDescent="0.25">
      <c r="A25" s="30"/>
      <c r="B25" s="49" t="s">
        <v>75</v>
      </c>
      <c r="C25" s="49"/>
      <c r="D25" s="9"/>
      <c r="E25" s="20"/>
      <c r="F25" s="20"/>
      <c r="G25" s="20">
        <f>SUM(G23:G24)</f>
        <v>0</v>
      </c>
    </row>
    <row r="26" spans="1:7" x14ac:dyDescent="0.25">
      <c r="A26" s="28" t="s">
        <v>16</v>
      </c>
      <c r="B26" s="50" t="s">
        <v>30</v>
      </c>
      <c r="C26" s="50"/>
      <c r="D26" s="6"/>
      <c r="E26" s="20"/>
      <c r="F26" s="20"/>
      <c r="G26" s="20"/>
    </row>
    <row r="27" spans="1:7" ht="31.5" x14ac:dyDescent="0.25">
      <c r="A27" s="29" t="s">
        <v>17</v>
      </c>
      <c r="B27" s="7" t="s">
        <v>31</v>
      </c>
      <c r="C27" s="8" t="s">
        <v>134</v>
      </c>
      <c r="D27" s="7" t="s">
        <v>12</v>
      </c>
      <c r="E27" s="17">
        <f>0.2</f>
        <v>0.2</v>
      </c>
      <c r="F27" s="17"/>
      <c r="G27" s="17">
        <f>E27*F27</f>
        <v>0</v>
      </c>
    </row>
    <row r="28" spans="1:7" ht="47.25" x14ac:dyDescent="0.25">
      <c r="A28" s="29" t="s">
        <v>18</v>
      </c>
      <c r="B28" s="7" t="s">
        <v>32</v>
      </c>
      <c r="C28" s="8" t="s">
        <v>135</v>
      </c>
      <c r="D28" s="7" t="s">
        <v>12</v>
      </c>
      <c r="E28" s="17">
        <f>0.16</f>
        <v>0.16</v>
      </c>
      <c r="F28" s="17"/>
      <c r="G28" s="17">
        <f t="shared" ref="G28:G34" si="0">E28*F28</f>
        <v>0</v>
      </c>
    </row>
    <row r="29" spans="1:7" ht="31.5" x14ac:dyDescent="0.25">
      <c r="A29" s="29" t="s">
        <v>142</v>
      </c>
      <c r="B29" s="7" t="s">
        <v>33</v>
      </c>
      <c r="C29" s="8" t="s">
        <v>136</v>
      </c>
      <c r="D29" s="7" t="s">
        <v>12</v>
      </c>
      <c r="E29" s="17">
        <f>0.04</f>
        <v>0.04</v>
      </c>
      <c r="F29" s="17"/>
      <c r="G29" s="17">
        <f t="shared" si="0"/>
        <v>0</v>
      </c>
    </row>
    <row r="30" spans="1:7" ht="31.5" x14ac:dyDescent="0.25">
      <c r="A30" s="29" t="s">
        <v>143</v>
      </c>
      <c r="B30" s="7" t="s">
        <v>34</v>
      </c>
      <c r="C30" s="8" t="s">
        <v>137</v>
      </c>
      <c r="D30" s="7" t="s">
        <v>12</v>
      </c>
      <c r="E30" s="17">
        <f>0.25</f>
        <v>0.25</v>
      </c>
      <c r="F30" s="17"/>
      <c r="G30" s="17">
        <f t="shared" si="0"/>
        <v>0</v>
      </c>
    </row>
    <row r="31" spans="1:7" ht="47.25" x14ac:dyDescent="0.25">
      <c r="A31" s="29" t="s">
        <v>144</v>
      </c>
      <c r="B31" s="7" t="s">
        <v>35</v>
      </c>
      <c r="C31" s="8" t="s">
        <v>138</v>
      </c>
      <c r="D31" s="7" t="s">
        <v>11</v>
      </c>
      <c r="E31" s="17">
        <f>15.19</f>
        <v>15.19</v>
      </c>
      <c r="F31" s="17"/>
      <c r="G31" s="17">
        <f t="shared" si="0"/>
        <v>0</v>
      </c>
    </row>
    <row r="32" spans="1:7" ht="31.5" x14ac:dyDescent="0.25">
      <c r="A32" s="29" t="s">
        <v>145</v>
      </c>
      <c r="B32" s="7" t="s">
        <v>32</v>
      </c>
      <c r="C32" s="8" t="s">
        <v>141</v>
      </c>
      <c r="D32" s="7" t="s">
        <v>12</v>
      </c>
      <c r="E32" s="17">
        <f>0.39</f>
        <v>0.39</v>
      </c>
      <c r="F32" s="17"/>
      <c r="G32" s="17">
        <f t="shared" si="0"/>
        <v>0</v>
      </c>
    </row>
    <row r="33" spans="1:7" ht="47.25" x14ac:dyDescent="0.25">
      <c r="A33" s="29" t="s">
        <v>146</v>
      </c>
      <c r="B33" s="7" t="s">
        <v>36</v>
      </c>
      <c r="C33" s="8" t="s">
        <v>140</v>
      </c>
      <c r="D33" s="7" t="s">
        <v>11</v>
      </c>
      <c r="E33" s="17">
        <f>32.45</f>
        <v>32.450000000000003</v>
      </c>
      <c r="F33" s="17"/>
      <c r="G33" s="17">
        <f t="shared" si="0"/>
        <v>0</v>
      </c>
    </row>
    <row r="34" spans="1:7" ht="47.25" x14ac:dyDescent="0.25">
      <c r="A34" s="29" t="s">
        <v>147</v>
      </c>
      <c r="B34" s="7" t="s">
        <v>37</v>
      </c>
      <c r="C34" s="8" t="s">
        <v>139</v>
      </c>
      <c r="D34" s="7" t="s">
        <v>11</v>
      </c>
      <c r="E34" s="17">
        <f>15.19</f>
        <v>15.19</v>
      </c>
      <c r="F34" s="17"/>
      <c r="G34" s="17">
        <f t="shared" si="0"/>
        <v>0</v>
      </c>
    </row>
    <row r="35" spans="1:7" x14ac:dyDescent="0.25">
      <c r="A35" s="30"/>
      <c r="B35" s="49" t="s">
        <v>76</v>
      </c>
      <c r="C35" s="49"/>
      <c r="D35" s="9"/>
      <c r="E35" s="20"/>
      <c r="F35" s="20"/>
      <c r="G35" s="20">
        <f>SUM(G27:G34)</f>
        <v>0</v>
      </c>
    </row>
    <row r="36" spans="1:7" x14ac:dyDescent="0.25">
      <c r="A36" s="28" t="s">
        <v>19</v>
      </c>
      <c r="B36" s="50" t="s">
        <v>39</v>
      </c>
      <c r="C36" s="50"/>
      <c r="D36" s="6"/>
      <c r="E36" s="20"/>
      <c r="F36" s="20"/>
      <c r="G36" s="20"/>
    </row>
    <row r="37" spans="1:7" ht="47.25" x14ac:dyDescent="0.25">
      <c r="A37" s="29" t="s">
        <v>20</v>
      </c>
      <c r="B37" s="7" t="s">
        <v>40</v>
      </c>
      <c r="C37" s="8" t="s">
        <v>41</v>
      </c>
      <c r="D37" s="7" t="s">
        <v>11</v>
      </c>
      <c r="E37" s="17">
        <f>15.19</f>
        <v>15.19</v>
      </c>
      <c r="F37" s="17"/>
      <c r="G37" s="17">
        <f>E37*F37</f>
        <v>0</v>
      </c>
    </row>
    <row r="38" spans="1:7" ht="47.25" x14ac:dyDescent="0.25">
      <c r="A38" s="29" t="s">
        <v>148</v>
      </c>
      <c r="B38" s="7" t="s">
        <v>42</v>
      </c>
      <c r="C38" s="8" t="s">
        <v>43</v>
      </c>
      <c r="D38" s="7" t="s">
        <v>11</v>
      </c>
      <c r="E38" s="17">
        <f>3.69</f>
        <v>3.69</v>
      </c>
      <c r="F38" s="17"/>
      <c r="G38" s="17">
        <f t="shared" ref="G38:G39" si="1">E38*F38</f>
        <v>0</v>
      </c>
    </row>
    <row r="39" spans="1:7" ht="31.5" x14ac:dyDescent="0.25">
      <c r="A39" s="29" t="s">
        <v>149</v>
      </c>
      <c r="B39" s="7" t="s">
        <v>44</v>
      </c>
      <c r="C39" s="8" t="s">
        <v>45</v>
      </c>
      <c r="D39" s="7" t="s">
        <v>11</v>
      </c>
      <c r="E39" s="17">
        <f>15.19</f>
        <v>15.19</v>
      </c>
      <c r="F39" s="17"/>
      <c r="G39" s="17">
        <f t="shared" si="1"/>
        <v>0</v>
      </c>
    </row>
    <row r="40" spans="1:7" x14ac:dyDescent="0.25">
      <c r="A40" s="30"/>
      <c r="B40" s="49" t="s">
        <v>77</v>
      </c>
      <c r="C40" s="49"/>
      <c r="D40" s="9"/>
      <c r="E40" s="20"/>
      <c r="F40" s="20"/>
      <c r="G40" s="20">
        <f>SUM(G37:G39)</f>
        <v>0</v>
      </c>
    </row>
    <row r="41" spans="1:7" x14ac:dyDescent="0.25">
      <c r="A41" s="31"/>
      <c r="B41" s="48" t="s">
        <v>78</v>
      </c>
      <c r="C41" s="48"/>
      <c r="D41" s="13"/>
      <c r="E41" s="21"/>
      <c r="F41" s="21"/>
      <c r="G41" s="21">
        <f>SUM(G40,G35,G25,G21)</f>
        <v>0</v>
      </c>
    </row>
    <row r="42" spans="1:7" x14ac:dyDescent="0.25">
      <c r="A42" s="32" t="s">
        <v>21</v>
      </c>
      <c r="B42" s="54" t="s">
        <v>47</v>
      </c>
      <c r="C42" s="54"/>
      <c r="D42" s="11"/>
      <c r="E42" s="19"/>
      <c r="F42" s="19"/>
      <c r="G42" s="19"/>
    </row>
    <row r="43" spans="1:7" ht="47.25" x14ac:dyDescent="0.25">
      <c r="A43" s="29" t="s">
        <v>22</v>
      </c>
      <c r="B43" s="7" t="s">
        <v>49</v>
      </c>
      <c r="C43" s="8" t="s">
        <v>125</v>
      </c>
      <c r="D43" s="7" t="s">
        <v>28</v>
      </c>
      <c r="E43" s="17">
        <v>1</v>
      </c>
      <c r="F43" s="17"/>
      <c r="G43" s="17">
        <f>E43*F43</f>
        <v>0</v>
      </c>
    </row>
    <row r="44" spans="1:7" ht="47.25" x14ac:dyDescent="0.25">
      <c r="A44" s="29" t="s">
        <v>24</v>
      </c>
      <c r="B44" s="7" t="s">
        <v>49</v>
      </c>
      <c r="C44" s="8" t="s">
        <v>126</v>
      </c>
      <c r="D44" s="7" t="s">
        <v>28</v>
      </c>
      <c r="E44" s="17">
        <v>3</v>
      </c>
      <c r="F44" s="17"/>
      <c r="G44" s="17">
        <f t="shared" ref="G44:G47" si="2">E44*F44</f>
        <v>0</v>
      </c>
    </row>
    <row r="45" spans="1:7" ht="31.5" x14ac:dyDescent="0.25">
      <c r="A45" s="29" t="s">
        <v>29</v>
      </c>
      <c r="B45" s="7" t="s">
        <v>49</v>
      </c>
      <c r="C45" s="8" t="s">
        <v>127</v>
      </c>
      <c r="D45" s="7" t="s">
        <v>28</v>
      </c>
      <c r="E45" s="17">
        <v>20</v>
      </c>
      <c r="F45" s="17"/>
      <c r="G45" s="17">
        <f t="shared" si="2"/>
        <v>0</v>
      </c>
    </row>
    <row r="46" spans="1:7" ht="31.5" x14ac:dyDescent="0.25">
      <c r="A46" s="29" t="s">
        <v>38</v>
      </c>
      <c r="B46" s="7" t="s">
        <v>49</v>
      </c>
      <c r="C46" s="8" t="s">
        <v>50</v>
      </c>
      <c r="D46" s="7" t="s">
        <v>28</v>
      </c>
      <c r="E46" s="17">
        <f>2/2</f>
        <v>1</v>
      </c>
      <c r="F46" s="17"/>
      <c r="G46" s="17">
        <f t="shared" si="2"/>
        <v>0</v>
      </c>
    </row>
    <row r="47" spans="1:7" ht="31.5" x14ac:dyDescent="0.25">
      <c r="A47" s="29" t="s">
        <v>150</v>
      </c>
      <c r="B47" s="7" t="s">
        <v>49</v>
      </c>
      <c r="C47" s="8" t="s">
        <v>51</v>
      </c>
      <c r="D47" s="7" t="s">
        <v>28</v>
      </c>
      <c r="E47" s="17">
        <f>2/2</f>
        <v>1</v>
      </c>
      <c r="F47" s="17"/>
      <c r="G47" s="17">
        <f t="shared" si="2"/>
        <v>0</v>
      </c>
    </row>
    <row r="48" spans="1:7" x14ac:dyDescent="0.25">
      <c r="A48" s="33"/>
      <c r="B48" s="53" t="s">
        <v>84</v>
      </c>
      <c r="C48" s="53"/>
      <c r="D48" s="12"/>
      <c r="E48" s="19"/>
      <c r="F48" s="19"/>
      <c r="G48" s="19">
        <f>SUM(G43:G47)</f>
        <v>0</v>
      </c>
    </row>
    <row r="49" spans="1:7" x14ac:dyDescent="0.25">
      <c r="A49" s="27" t="s">
        <v>46</v>
      </c>
      <c r="B49" s="52" t="s">
        <v>52</v>
      </c>
      <c r="C49" s="52"/>
      <c r="D49" s="10"/>
      <c r="E49" s="21"/>
      <c r="F49" s="21"/>
      <c r="G49" s="21"/>
    </row>
    <row r="50" spans="1:7" x14ac:dyDescent="0.25">
      <c r="A50" s="28" t="s">
        <v>48</v>
      </c>
      <c r="B50" s="50" t="s">
        <v>123</v>
      </c>
      <c r="C50" s="50"/>
      <c r="D50" s="6"/>
      <c r="E50" s="20"/>
      <c r="F50" s="20"/>
      <c r="G50" s="20"/>
    </row>
    <row r="51" spans="1:7" ht="31.5" x14ac:dyDescent="0.25">
      <c r="A51" s="29" t="s">
        <v>151</v>
      </c>
      <c r="B51" s="7" t="s">
        <v>53</v>
      </c>
      <c r="C51" s="8" t="s">
        <v>54</v>
      </c>
      <c r="D51" s="7" t="s">
        <v>28</v>
      </c>
      <c r="E51" s="17">
        <v>200</v>
      </c>
      <c r="F51" s="17"/>
      <c r="G51" s="17">
        <f>E51*F51</f>
        <v>0</v>
      </c>
    </row>
    <row r="52" spans="1:7" ht="47.25" x14ac:dyDescent="0.25">
      <c r="A52" s="29" t="s">
        <v>152</v>
      </c>
      <c r="B52" s="7" t="s">
        <v>55</v>
      </c>
      <c r="C52" s="8" t="s">
        <v>56</v>
      </c>
      <c r="D52" s="7" t="s">
        <v>11</v>
      </c>
      <c r="E52" s="17">
        <f>2710*1.1</f>
        <v>2981</v>
      </c>
      <c r="F52" s="17"/>
      <c r="G52" s="17">
        <f t="shared" ref="G52:G54" si="3">E52*F52</f>
        <v>0</v>
      </c>
    </row>
    <row r="53" spans="1:7" ht="31.5" x14ac:dyDescent="0.25">
      <c r="A53" s="29" t="s">
        <v>153</v>
      </c>
      <c r="B53" s="7" t="s">
        <v>57</v>
      </c>
      <c r="C53" s="8" t="s">
        <v>58</v>
      </c>
      <c r="D53" s="7" t="s">
        <v>11</v>
      </c>
      <c r="E53" s="17">
        <f>2710*1.1</f>
        <v>2981</v>
      </c>
      <c r="F53" s="17"/>
      <c r="G53" s="17">
        <f t="shared" si="3"/>
        <v>0</v>
      </c>
    </row>
    <row r="54" spans="1:7" ht="47.25" x14ac:dyDescent="0.25">
      <c r="A54" s="29" t="s">
        <v>154</v>
      </c>
      <c r="B54" s="7" t="s">
        <v>59</v>
      </c>
      <c r="C54" s="8" t="s">
        <v>60</v>
      </c>
      <c r="D54" s="7" t="s">
        <v>11</v>
      </c>
      <c r="E54" s="17">
        <v>2710</v>
      </c>
      <c r="F54" s="17"/>
      <c r="G54" s="17">
        <f t="shared" si="3"/>
        <v>0</v>
      </c>
    </row>
    <row r="55" spans="1:7" x14ac:dyDescent="0.25">
      <c r="A55" s="30"/>
      <c r="B55" s="49" t="s">
        <v>85</v>
      </c>
      <c r="C55" s="49"/>
      <c r="D55" s="9"/>
      <c r="E55" s="20"/>
      <c r="F55" s="20"/>
      <c r="G55" s="20">
        <f>SUM(G51:G54)</f>
        <v>0</v>
      </c>
    </row>
    <row r="56" spans="1:7" ht="40.5" customHeight="1" x14ac:dyDescent="0.25">
      <c r="A56" s="28" t="s">
        <v>79</v>
      </c>
      <c r="B56" s="50" t="s">
        <v>117</v>
      </c>
      <c r="C56" s="50"/>
      <c r="D56" s="6"/>
      <c r="E56" s="20"/>
      <c r="F56" s="20"/>
      <c r="G56" s="20"/>
    </row>
    <row r="57" spans="1:7" ht="47.25" x14ac:dyDescent="0.25">
      <c r="A57" s="29" t="s">
        <v>155</v>
      </c>
      <c r="B57" s="7" t="s">
        <v>61</v>
      </c>
      <c r="C57" s="8" t="s">
        <v>62</v>
      </c>
      <c r="D57" s="7" t="s">
        <v>11</v>
      </c>
      <c r="E57" s="17">
        <v>34.44</v>
      </c>
      <c r="F57" s="17"/>
      <c r="G57" s="17">
        <f>E57*F57</f>
        <v>0</v>
      </c>
    </row>
    <row r="58" spans="1:7" ht="31.5" x14ac:dyDescent="0.25">
      <c r="A58" s="29" t="s">
        <v>156</v>
      </c>
      <c r="B58" s="7" t="s">
        <v>63</v>
      </c>
      <c r="C58" s="8" t="s">
        <v>64</v>
      </c>
      <c r="D58" s="7" t="s">
        <v>12</v>
      </c>
      <c r="E58" s="17">
        <v>10.3</v>
      </c>
      <c r="F58" s="17"/>
      <c r="G58" s="17">
        <f t="shared" ref="G58:G62" si="4">E58*F58</f>
        <v>0</v>
      </c>
    </row>
    <row r="59" spans="1:7" x14ac:dyDescent="0.25">
      <c r="A59" s="29" t="s">
        <v>157</v>
      </c>
      <c r="B59" s="7"/>
      <c r="C59" s="8" t="s">
        <v>65</v>
      </c>
      <c r="D59" s="7" t="s">
        <v>12</v>
      </c>
      <c r="E59" s="17">
        <v>10.3</v>
      </c>
      <c r="F59" s="17"/>
      <c r="G59" s="17">
        <f t="shared" si="4"/>
        <v>0</v>
      </c>
    </row>
    <row r="60" spans="1:7" ht="47.25" x14ac:dyDescent="0.25">
      <c r="A60" s="29" t="s">
        <v>158</v>
      </c>
      <c r="B60" s="7" t="s">
        <v>66</v>
      </c>
      <c r="C60" s="8" t="s">
        <v>67</v>
      </c>
      <c r="D60" s="7" t="s">
        <v>12</v>
      </c>
      <c r="E60" s="17">
        <v>20.6</v>
      </c>
      <c r="F60" s="17"/>
      <c r="G60" s="17">
        <f t="shared" si="4"/>
        <v>0</v>
      </c>
    </row>
    <row r="61" spans="1:7" ht="31.5" x14ac:dyDescent="0.25">
      <c r="A61" s="29" t="s">
        <v>159</v>
      </c>
      <c r="B61" s="7" t="s">
        <v>68</v>
      </c>
      <c r="C61" s="8" t="s">
        <v>69</v>
      </c>
      <c r="D61" s="7" t="s">
        <v>11</v>
      </c>
      <c r="E61" s="17">
        <v>85</v>
      </c>
      <c r="F61" s="17"/>
      <c r="G61" s="17">
        <f t="shared" si="4"/>
        <v>0</v>
      </c>
    </row>
    <row r="62" spans="1:7" ht="31.5" x14ac:dyDescent="0.25">
      <c r="A62" s="29" t="s">
        <v>160</v>
      </c>
      <c r="B62" s="7" t="s">
        <v>70</v>
      </c>
      <c r="C62" s="8" t="s">
        <v>71</v>
      </c>
      <c r="D62" s="7" t="s">
        <v>12</v>
      </c>
      <c r="E62" s="17">
        <v>33.35</v>
      </c>
      <c r="F62" s="17"/>
      <c r="G62" s="17">
        <f t="shared" si="4"/>
        <v>0</v>
      </c>
    </row>
    <row r="63" spans="1:7" x14ac:dyDescent="0.25">
      <c r="A63" s="30"/>
      <c r="B63" s="49" t="s">
        <v>86</v>
      </c>
      <c r="C63" s="49"/>
      <c r="D63" s="9"/>
      <c r="E63" s="20"/>
      <c r="F63" s="20"/>
      <c r="G63" s="20">
        <f>SUM(G57:G62)</f>
        <v>0</v>
      </c>
    </row>
    <row r="64" spans="1:7" ht="37.5" customHeight="1" x14ac:dyDescent="0.25">
      <c r="A64" s="28" t="s">
        <v>80</v>
      </c>
      <c r="B64" s="50" t="s">
        <v>118</v>
      </c>
      <c r="C64" s="50"/>
      <c r="D64" s="6"/>
      <c r="E64" s="20"/>
      <c r="F64" s="20"/>
      <c r="G64" s="20"/>
    </row>
    <row r="65" spans="1:7" ht="47.25" x14ac:dyDescent="0.25">
      <c r="A65" s="29" t="s">
        <v>161</v>
      </c>
      <c r="B65" s="7" t="s">
        <v>61</v>
      </c>
      <c r="C65" s="8" t="s">
        <v>62</v>
      </c>
      <c r="D65" s="7" t="s">
        <v>11</v>
      </c>
      <c r="E65" s="17">
        <f>(14.98/7)*4</f>
        <v>8.56</v>
      </c>
      <c r="F65" s="17"/>
      <c r="G65" s="17">
        <f>E65*F65</f>
        <v>0</v>
      </c>
    </row>
    <row r="66" spans="1:7" ht="31.5" x14ac:dyDescent="0.25">
      <c r="A66" s="29" t="s">
        <v>162</v>
      </c>
      <c r="B66" s="7" t="s">
        <v>63</v>
      </c>
      <c r="C66" s="8" t="s">
        <v>64</v>
      </c>
      <c r="D66" s="7" t="s">
        <v>12</v>
      </c>
      <c r="E66" s="17">
        <f>(1.65/7)*4</f>
        <v>0.94</v>
      </c>
      <c r="F66" s="17"/>
      <c r="G66" s="17">
        <f t="shared" ref="G66:G70" si="5">E66*F66</f>
        <v>0</v>
      </c>
    </row>
    <row r="67" spans="1:7" x14ac:dyDescent="0.25">
      <c r="A67" s="29" t="s">
        <v>163</v>
      </c>
      <c r="B67" s="7"/>
      <c r="C67" s="8" t="s">
        <v>65</v>
      </c>
      <c r="D67" s="7" t="s">
        <v>12</v>
      </c>
      <c r="E67" s="17">
        <f>(1.65/7)*4</f>
        <v>0.94</v>
      </c>
      <c r="F67" s="17"/>
      <c r="G67" s="17">
        <f t="shared" si="5"/>
        <v>0</v>
      </c>
    </row>
    <row r="68" spans="1:7" ht="47.25" x14ac:dyDescent="0.25">
      <c r="A68" s="29" t="s">
        <v>164</v>
      </c>
      <c r="B68" s="7" t="s">
        <v>66</v>
      </c>
      <c r="C68" s="8" t="s">
        <v>67</v>
      </c>
      <c r="D68" s="7" t="s">
        <v>12</v>
      </c>
      <c r="E68" s="17">
        <f>(3.3/7)*4</f>
        <v>1.89</v>
      </c>
      <c r="F68" s="17"/>
      <c r="G68" s="17">
        <f t="shared" si="5"/>
        <v>0</v>
      </c>
    </row>
    <row r="69" spans="1:7" ht="31.5" x14ac:dyDescent="0.25">
      <c r="A69" s="29" t="s">
        <v>165</v>
      </c>
      <c r="B69" s="7" t="s">
        <v>68</v>
      </c>
      <c r="C69" s="8" t="s">
        <v>69</v>
      </c>
      <c r="D69" s="7" t="s">
        <v>11</v>
      </c>
      <c r="E69" s="17">
        <f>(28.42/7)*4</f>
        <v>16.239999999999998</v>
      </c>
      <c r="F69" s="17"/>
      <c r="G69" s="17">
        <f t="shared" si="5"/>
        <v>0</v>
      </c>
    </row>
    <row r="70" spans="1:7" ht="31.5" x14ac:dyDescent="0.25">
      <c r="A70" s="29" t="s">
        <v>166</v>
      </c>
      <c r="B70" s="7" t="s">
        <v>70</v>
      </c>
      <c r="C70" s="8" t="s">
        <v>71</v>
      </c>
      <c r="D70" s="7" t="s">
        <v>12</v>
      </c>
      <c r="E70" s="17">
        <f>(7.56/7)*4</f>
        <v>4.32</v>
      </c>
      <c r="F70" s="17"/>
      <c r="G70" s="17">
        <f t="shared" si="5"/>
        <v>0</v>
      </c>
    </row>
    <row r="71" spans="1:7" x14ac:dyDescent="0.25">
      <c r="A71" s="30"/>
      <c r="B71" s="49" t="s">
        <v>87</v>
      </c>
      <c r="C71" s="49"/>
      <c r="D71" s="9"/>
      <c r="E71" s="20"/>
      <c r="F71" s="20"/>
      <c r="G71" s="20">
        <f>SUM(G65:G70)</f>
        <v>0</v>
      </c>
    </row>
    <row r="72" spans="1:7" ht="34.5" customHeight="1" x14ac:dyDescent="0.25">
      <c r="A72" s="28" t="s">
        <v>81</v>
      </c>
      <c r="B72" s="50" t="s">
        <v>119</v>
      </c>
      <c r="C72" s="50"/>
      <c r="D72" s="6"/>
      <c r="E72" s="20"/>
      <c r="F72" s="20"/>
      <c r="G72" s="20"/>
    </row>
    <row r="73" spans="1:7" ht="47.25" x14ac:dyDescent="0.25">
      <c r="A73" s="29" t="s">
        <v>167</v>
      </c>
      <c r="B73" s="7" t="s">
        <v>61</v>
      </c>
      <c r="C73" s="8" t="s">
        <v>62</v>
      </c>
      <c r="D73" s="7" t="s">
        <v>11</v>
      </c>
      <c r="E73" s="17">
        <v>4.8499999999999996</v>
      </c>
      <c r="F73" s="17"/>
      <c r="G73" s="17">
        <f>E73*F73</f>
        <v>0</v>
      </c>
    </row>
    <row r="74" spans="1:7" ht="31.5" x14ac:dyDescent="0.25">
      <c r="A74" s="29" t="s">
        <v>168</v>
      </c>
      <c r="B74" s="7" t="s">
        <v>63</v>
      </c>
      <c r="C74" s="8" t="s">
        <v>64</v>
      </c>
      <c r="D74" s="7" t="s">
        <v>12</v>
      </c>
      <c r="E74" s="17">
        <v>0.77</v>
      </c>
      <c r="F74" s="17"/>
      <c r="G74" s="17">
        <f t="shared" ref="G74:G78" si="6">E74*F74</f>
        <v>0</v>
      </c>
    </row>
    <row r="75" spans="1:7" x14ac:dyDescent="0.25">
      <c r="A75" s="29" t="s">
        <v>169</v>
      </c>
      <c r="B75" s="7"/>
      <c r="C75" s="8" t="s">
        <v>65</v>
      </c>
      <c r="D75" s="7" t="s">
        <v>12</v>
      </c>
      <c r="E75" s="17">
        <v>0.77</v>
      </c>
      <c r="F75" s="17"/>
      <c r="G75" s="17">
        <f t="shared" si="6"/>
        <v>0</v>
      </c>
    </row>
    <row r="76" spans="1:7" ht="47.25" x14ac:dyDescent="0.25">
      <c r="A76" s="29" t="s">
        <v>170</v>
      </c>
      <c r="B76" s="7" t="s">
        <v>66</v>
      </c>
      <c r="C76" s="8" t="s">
        <v>67</v>
      </c>
      <c r="D76" s="7" t="s">
        <v>12</v>
      </c>
      <c r="E76" s="17">
        <v>1.54</v>
      </c>
      <c r="F76" s="17"/>
      <c r="G76" s="17">
        <f t="shared" si="6"/>
        <v>0</v>
      </c>
    </row>
    <row r="77" spans="1:7" ht="31.5" x14ac:dyDescent="0.25">
      <c r="A77" s="29" t="s">
        <v>171</v>
      </c>
      <c r="B77" s="7" t="s">
        <v>68</v>
      </c>
      <c r="C77" s="8" t="s">
        <v>69</v>
      </c>
      <c r="D77" s="7" t="s">
        <v>11</v>
      </c>
      <c r="E77" s="17">
        <v>10.26</v>
      </c>
      <c r="F77" s="17"/>
      <c r="G77" s="17">
        <f t="shared" si="6"/>
        <v>0</v>
      </c>
    </row>
    <row r="78" spans="1:7" ht="31.5" x14ac:dyDescent="0.25">
      <c r="A78" s="29" t="s">
        <v>172</v>
      </c>
      <c r="B78" s="7" t="s">
        <v>70</v>
      </c>
      <c r="C78" s="8" t="s">
        <v>71</v>
      </c>
      <c r="D78" s="7" t="s">
        <v>12</v>
      </c>
      <c r="E78" s="17">
        <v>3.08</v>
      </c>
      <c r="F78" s="17"/>
      <c r="G78" s="17">
        <f t="shared" si="6"/>
        <v>0</v>
      </c>
    </row>
    <row r="79" spans="1:7" x14ac:dyDescent="0.25">
      <c r="A79" s="30"/>
      <c r="B79" s="49" t="s">
        <v>88</v>
      </c>
      <c r="C79" s="49"/>
      <c r="D79" s="9"/>
      <c r="E79" s="20"/>
      <c r="F79" s="20"/>
      <c r="G79" s="20">
        <f>SUM(G73:G78)</f>
        <v>0</v>
      </c>
    </row>
    <row r="80" spans="1:7" ht="39" customHeight="1" x14ac:dyDescent="0.25">
      <c r="A80" s="28" t="s">
        <v>82</v>
      </c>
      <c r="B80" s="50" t="s">
        <v>124</v>
      </c>
      <c r="C80" s="50"/>
      <c r="D80" s="6"/>
      <c r="E80" s="20"/>
      <c r="F80" s="20"/>
      <c r="G80" s="20"/>
    </row>
    <row r="81" spans="1:7" ht="63" x14ac:dyDescent="0.25">
      <c r="A81" s="29" t="s">
        <v>173</v>
      </c>
      <c r="B81" s="7" t="s">
        <v>72</v>
      </c>
      <c r="C81" s="8" t="s">
        <v>73</v>
      </c>
      <c r="D81" s="7" t="s">
        <v>11</v>
      </c>
      <c r="E81" s="17">
        <f>(25.6/14)*8</f>
        <v>14.63</v>
      </c>
      <c r="F81" s="17"/>
      <c r="G81" s="17">
        <f>E81*F81</f>
        <v>0</v>
      </c>
    </row>
    <row r="82" spans="1:7" x14ac:dyDescent="0.25">
      <c r="A82" s="30"/>
      <c r="B82" s="49" t="s">
        <v>89</v>
      </c>
      <c r="C82" s="49"/>
      <c r="D82" s="9"/>
      <c r="E82" s="20"/>
      <c r="F82" s="20"/>
      <c r="G82" s="20">
        <f>SUM(G81)</f>
        <v>0</v>
      </c>
    </row>
    <row r="83" spans="1:7" ht="37.5" customHeight="1" x14ac:dyDescent="0.25">
      <c r="A83" s="28" t="s">
        <v>83</v>
      </c>
      <c r="B83" s="50" t="s">
        <v>120</v>
      </c>
      <c r="C83" s="50"/>
      <c r="D83" s="6"/>
      <c r="E83" s="20"/>
      <c r="F83" s="20"/>
      <c r="G83" s="20"/>
    </row>
    <row r="84" spans="1:7" ht="47.25" x14ac:dyDescent="0.25">
      <c r="A84" s="29" t="s">
        <v>174</v>
      </c>
      <c r="B84" s="7" t="s">
        <v>61</v>
      </c>
      <c r="C84" s="8" t="s">
        <v>62</v>
      </c>
      <c r="D84" s="7" t="s">
        <v>11</v>
      </c>
      <c r="E84" s="17">
        <f>(33/4)*3</f>
        <v>24.75</v>
      </c>
      <c r="F84" s="17"/>
      <c r="G84" s="17">
        <f>E84*F84</f>
        <v>0</v>
      </c>
    </row>
    <row r="85" spans="1:7" ht="31.5" x14ac:dyDescent="0.25">
      <c r="A85" s="29" t="s">
        <v>175</v>
      </c>
      <c r="B85" s="7" t="s">
        <v>63</v>
      </c>
      <c r="C85" s="8" t="s">
        <v>64</v>
      </c>
      <c r="D85" s="7" t="s">
        <v>12</v>
      </c>
      <c r="E85" s="17">
        <f>(13.4/4)*3</f>
        <v>10.050000000000001</v>
      </c>
      <c r="F85" s="17"/>
      <c r="G85" s="17">
        <f t="shared" ref="G85:G89" si="7">E85*F85</f>
        <v>0</v>
      </c>
    </row>
    <row r="86" spans="1:7" x14ac:dyDescent="0.25">
      <c r="A86" s="29" t="s">
        <v>176</v>
      </c>
      <c r="B86" s="7"/>
      <c r="C86" s="8" t="s">
        <v>65</v>
      </c>
      <c r="D86" s="7" t="s">
        <v>12</v>
      </c>
      <c r="E86" s="17">
        <f>(13.4/4)*3</f>
        <v>10.050000000000001</v>
      </c>
      <c r="F86" s="17"/>
      <c r="G86" s="17">
        <f t="shared" si="7"/>
        <v>0</v>
      </c>
    </row>
    <row r="87" spans="1:7" ht="47.25" x14ac:dyDescent="0.25">
      <c r="A87" s="29" t="s">
        <v>177</v>
      </c>
      <c r="B87" s="7" t="s">
        <v>66</v>
      </c>
      <c r="C87" s="8" t="s">
        <v>67</v>
      </c>
      <c r="D87" s="7" t="s">
        <v>12</v>
      </c>
      <c r="E87" s="17">
        <f>(26.8/4)*3</f>
        <v>20.100000000000001</v>
      </c>
      <c r="F87" s="17"/>
      <c r="G87" s="17">
        <f t="shared" si="7"/>
        <v>0</v>
      </c>
    </row>
    <row r="88" spans="1:7" ht="31.5" x14ac:dyDescent="0.25">
      <c r="A88" s="29" t="s">
        <v>178</v>
      </c>
      <c r="B88" s="7" t="s">
        <v>68</v>
      </c>
      <c r="C88" s="8" t="s">
        <v>69</v>
      </c>
      <c r="D88" s="7" t="s">
        <v>11</v>
      </c>
      <c r="E88" s="17">
        <f>(81.9/4)*3</f>
        <v>61.43</v>
      </c>
      <c r="F88" s="17"/>
      <c r="G88" s="17">
        <f t="shared" si="7"/>
        <v>0</v>
      </c>
    </row>
    <row r="89" spans="1:7" ht="31.5" x14ac:dyDescent="0.25">
      <c r="A89" s="29" t="s">
        <v>179</v>
      </c>
      <c r="B89" s="7" t="s">
        <v>70</v>
      </c>
      <c r="C89" s="8" t="s">
        <v>71</v>
      </c>
      <c r="D89" s="7" t="s">
        <v>12</v>
      </c>
      <c r="E89" s="17">
        <f>(39.09/4)*3</f>
        <v>29.32</v>
      </c>
      <c r="F89" s="17"/>
      <c r="G89" s="17">
        <f t="shared" si="7"/>
        <v>0</v>
      </c>
    </row>
    <row r="90" spans="1:7" x14ac:dyDescent="0.25">
      <c r="A90" s="30"/>
      <c r="B90" s="49" t="s">
        <v>90</v>
      </c>
      <c r="C90" s="49"/>
      <c r="D90" s="9"/>
      <c r="E90" s="20"/>
      <c r="F90" s="20"/>
      <c r="G90" s="20">
        <f>SUM(G84:G89)</f>
        <v>0</v>
      </c>
    </row>
    <row r="91" spans="1:7" x14ac:dyDescent="0.25">
      <c r="A91" s="28" t="s">
        <v>180</v>
      </c>
      <c r="B91" s="50" t="s">
        <v>121</v>
      </c>
      <c r="C91" s="50"/>
      <c r="D91" s="6"/>
      <c r="E91" s="20"/>
      <c r="F91" s="20"/>
      <c r="G91" s="20"/>
    </row>
    <row r="92" spans="1:7" ht="47.25" x14ac:dyDescent="0.25">
      <c r="A92" s="29" t="s">
        <v>181</v>
      </c>
      <c r="B92" s="7" t="s">
        <v>61</v>
      </c>
      <c r="C92" s="8" t="s">
        <v>62</v>
      </c>
      <c r="D92" s="7" t="s">
        <v>11</v>
      </c>
      <c r="E92" s="17">
        <v>7.68</v>
      </c>
      <c r="F92" s="17"/>
      <c r="G92" s="17">
        <f>E92*F92</f>
        <v>0</v>
      </c>
    </row>
    <row r="93" spans="1:7" ht="31.5" x14ac:dyDescent="0.25">
      <c r="A93" s="29" t="s">
        <v>182</v>
      </c>
      <c r="B93" s="7" t="s">
        <v>63</v>
      </c>
      <c r="C93" s="8" t="s">
        <v>64</v>
      </c>
      <c r="D93" s="7" t="s">
        <v>12</v>
      </c>
      <c r="E93" s="17">
        <v>2.75</v>
      </c>
      <c r="F93" s="17"/>
      <c r="G93" s="17">
        <f t="shared" ref="G93:G97" si="8">E93*F93</f>
        <v>0</v>
      </c>
    </row>
    <row r="94" spans="1:7" x14ac:dyDescent="0.25">
      <c r="A94" s="29" t="s">
        <v>183</v>
      </c>
      <c r="B94" s="7"/>
      <c r="C94" s="8" t="s">
        <v>65</v>
      </c>
      <c r="D94" s="7" t="s">
        <v>12</v>
      </c>
      <c r="E94" s="17">
        <v>2.75</v>
      </c>
      <c r="F94" s="17"/>
      <c r="G94" s="17">
        <f t="shared" si="8"/>
        <v>0</v>
      </c>
    </row>
    <row r="95" spans="1:7" ht="47.25" x14ac:dyDescent="0.25">
      <c r="A95" s="29" t="s">
        <v>184</v>
      </c>
      <c r="B95" s="7" t="s">
        <v>66</v>
      </c>
      <c r="C95" s="8" t="s">
        <v>67</v>
      </c>
      <c r="D95" s="7" t="s">
        <v>12</v>
      </c>
      <c r="E95" s="17">
        <v>5.5</v>
      </c>
      <c r="F95" s="17"/>
      <c r="G95" s="17">
        <f t="shared" si="8"/>
        <v>0</v>
      </c>
    </row>
    <row r="96" spans="1:7" ht="31.5" x14ac:dyDescent="0.25">
      <c r="A96" s="29" t="s">
        <v>185</v>
      </c>
      <c r="B96" s="7" t="s">
        <v>68</v>
      </c>
      <c r="C96" s="8" t="s">
        <v>69</v>
      </c>
      <c r="D96" s="7" t="s">
        <v>11</v>
      </c>
      <c r="E96" s="17">
        <v>19.13</v>
      </c>
      <c r="F96" s="17"/>
      <c r="G96" s="17">
        <f t="shared" si="8"/>
        <v>0</v>
      </c>
    </row>
    <row r="97" spans="1:7" ht="31.5" x14ac:dyDescent="0.25">
      <c r="A97" s="29" t="s">
        <v>186</v>
      </c>
      <c r="B97" s="7" t="s">
        <v>70</v>
      </c>
      <c r="C97" s="8" t="s">
        <v>71</v>
      </c>
      <c r="D97" s="7" t="s">
        <v>12</v>
      </c>
      <c r="E97" s="17">
        <v>8.3699999999999992</v>
      </c>
      <c r="F97" s="17"/>
      <c r="G97" s="17">
        <f t="shared" si="8"/>
        <v>0</v>
      </c>
    </row>
    <row r="98" spans="1:7" x14ac:dyDescent="0.25">
      <c r="A98" s="30"/>
      <c r="B98" s="49" t="s">
        <v>91</v>
      </c>
      <c r="C98" s="49"/>
      <c r="D98" s="9"/>
      <c r="E98" s="20"/>
      <c r="F98" s="20"/>
      <c r="G98" s="20">
        <f>SUM(G92:G97)</f>
        <v>0</v>
      </c>
    </row>
    <row r="99" spans="1:7" ht="43.5" customHeight="1" x14ac:dyDescent="0.25">
      <c r="A99" s="28" t="s">
        <v>187</v>
      </c>
      <c r="B99" s="50" t="s">
        <v>122</v>
      </c>
      <c r="C99" s="50"/>
      <c r="D99" s="6"/>
      <c r="E99" s="20"/>
      <c r="F99" s="20"/>
      <c r="G99" s="20"/>
    </row>
    <row r="100" spans="1:7" ht="47.25" x14ac:dyDescent="0.25">
      <c r="A100" s="29" t="s">
        <v>188</v>
      </c>
      <c r="B100" s="7" t="s">
        <v>61</v>
      </c>
      <c r="C100" s="8" t="s">
        <v>62</v>
      </c>
      <c r="D100" s="7" t="s">
        <v>11</v>
      </c>
      <c r="E100" s="17">
        <f>(76.12/11)*5</f>
        <v>34.6</v>
      </c>
      <c r="F100" s="17"/>
      <c r="G100" s="17">
        <f>E100*F100</f>
        <v>0</v>
      </c>
    </row>
    <row r="101" spans="1:7" ht="31.5" x14ac:dyDescent="0.25">
      <c r="A101" s="29" t="s">
        <v>189</v>
      </c>
      <c r="B101" s="7" t="s">
        <v>63</v>
      </c>
      <c r="C101" s="8" t="s">
        <v>64</v>
      </c>
      <c r="D101" s="7" t="s">
        <v>12</v>
      </c>
      <c r="E101" s="17">
        <f>(3.14/11)*5</f>
        <v>1.43</v>
      </c>
      <c r="F101" s="17"/>
      <c r="G101" s="17">
        <f t="shared" ref="G101:G105" si="9">E101*F101</f>
        <v>0</v>
      </c>
    </row>
    <row r="102" spans="1:7" x14ac:dyDescent="0.25">
      <c r="A102" s="29" t="s">
        <v>190</v>
      </c>
      <c r="B102" s="7"/>
      <c r="C102" s="8" t="s">
        <v>65</v>
      </c>
      <c r="D102" s="7" t="s">
        <v>12</v>
      </c>
      <c r="E102" s="17">
        <f>(3.14/11)*5</f>
        <v>1.43</v>
      </c>
      <c r="F102" s="17"/>
      <c r="G102" s="17">
        <f t="shared" si="9"/>
        <v>0</v>
      </c>
    </row>
    <row r="103" spans="1:7" ht="47.25" x14ac:dyDescent="0.25">
      <c r="A103" s="29" t="s">
        <v>191</v>
      </c>
      <c r="B103" s="7" t="s">
        <v>66</v>
      </c>
      <c r="C103" s="8" t="s">
        <v>67</v>
      </c>
      <c r="D103" s="7" t="s">
        <v>12</v>
      </c>
      <c r="E103" s="17">
        <f>(6.28/11)*5</f>
        <v>2.85</v>
      </c>
      <c r="F103" s="17"/>
      <c r="G103" s="17">
        <f t="shared" si="9"/>
        <v>0</v>
      </c>
    </row>
    <row r="104" spans="1:7" ht="31.5" x14ac:dyDescent="0.25">
      <c r="A104" s="29" t="s">
        <v>192</v>
      </c>
      <c r="B104" s="7" t="s">
        <v>68</v>
      </c>
      <c r="C104" s="8" t="s">
        <v>69</v>
      </c>
      <c r="D104" s="7" t="s">
        <v>11</v>
      </c>
      <c r="E104" s="17">
        <f>(121.61/11)*5</f>
        <v>55.28</v>
      </c>
      <c r="F104" s="17"/>
      <c r="G104" s="17">
        <f t="shared" si="9"/>
        <v>0</v>
      </c>
    </row>
    <row r="105" spans="1:7" ht="31.5" x14ac:dyDescent="0.25">
      <c r="A105" s="29" t="s">
        <v>193</v>
      </c>
      <c r="B105" s="7" t="s">
        <v>70</v>
      </c>
      <c r="C105" s="8" t="s">
        <v>71</v>
      </c>
      <c r="D105" s="7" t="s">
        <v>12</v>
      </c>
      <c r="E105" s="17">
        <f>(24.52/11)*5</f>
        <v>11.15</v>
      </c>
      <c r="F105" s="17"/>
      <c r="G105" s="17">
        <f t="shared" si="9"/>
        <v>0</v>
      </c>
    </row>
    <row r="106" spans="1:7" x14ac:dyDescent="0.25">
      <c r="A106" s="30"/>
      <c r="B106" s="51" t="s">
        <v>92</v>
      </c>
      <c r="C106" s="51"/>
      <c r="D106" s="9"/>
      <c r="E106" s="20"/>
      <c r="F106" s="20"/>
      <c r="G106" s="20">
        <f>SUM(G100:G105)</f>
        <v>0</v>
      </c>
    </row>
    <row r="107" spans="1:7" ht="34.5" customHeight="1" x14ac:dyDescent="0.25">
      <c r="A107" s="28" t="s">
        <v>194</v>
      </c>
      <c r="B107" s="50" t="s">
        <v>128</v>
      </c>
      <c r="C107" s="50"/>
      <c r="D107" s="6"/>
      <c r="E107" s="20"/>
      <c r="F107" s="20"/>
      <c r="G107" s="20"/>
    </row>
    <row r="108" spans="1:7" ht="47.25" x14ac:dyDescent="0.25">
      <c r="A108" s="29" t="s">
        <v>195</v>
      </c>
      <c r="B108" s="7" t="s">
        <v>61</v>
      </c>
      <c r="C108" s="8" t="s">
        <v>62</v>
      </c>
      <c r="D108" s="7" t="s">
        <v>11</v>
      </c>
      <c r="E108" s="17">
        <f>(77.5/5)*4</f>
        <v>62</v>
      </c>
      <c r="F108" s="17"/>
      <c r="G108" s="17">
        <f>E108*F108</f>
        <v>0</v>
      </c>
    </row>
    <row r="109" spans="1:7" ht="31.5" x14ac:dyDescent="0.25">
      <c r="A109" s="29" t="s">
        <v>196</v>
      </c>
      <c r="B109" s="7" t="s">
        <v>63</v>
      </c>
      <c r="C109" s="8" t="s">
        <v>64</v>
      </c>
      <c r="D109" s="7" t="s">
        <v>12</v>
      </c>
      <c r="E109" s="17">
        <f>(3.88/5)*4</f>
        <v>3.1</v>
      </c>
      <c r="F109" s="17"/>
      <c r="G109" s="17">
        <f t="shared" ref="G109:G113" si="10">E109*F109</f>
        <v>0</v>
      </c>
    </row>
    <row r="110" spans="1:7" x14ac:dyDescent="0.25">
      <c r="A110" s="29" t="s">
        <v>197</v>
      </c>
      <c r="B110" s="7"/>
      <c r="C110" s="8" t="s">
        <v>65</v>
      </c>
      <c r="D110" s="7" t="s">
        <v>12</v>
      </c>
      <c r="E110" s="17">
        <f>(3.88/5)*4</f>
        <v>3.1</v>
      </c>
      <c r="F110" s="17"/>
      <c r="G110" s="17">
        <f t="shared" si="10"/>
        <v>0</v>
      </c>
    </row>
    <row r="111" spans="1:7" ht="47.25" x14ac:dyDescent="0.25">
      <c r="A111" s="29" t="s">
        <v>198</v>
      </c>
      <c r="B111" s="7" t="s">
        <v>66</v>
      </c>
      <c r="C111" s="8" t="s">
        <v>67</v>
      </c>
      <c r="D111" s="7" t="s">
        <v>12</v>
      </c>
      <c r="E111" s="17">
        <f>(7.76/5)*4</f>
        <v>6.21</v>
      </c>
      <c r="F111" s="17"/>
      <c r="G111" s="17">
        <f t="shared" si="10"/>
        <v>0</v>
      </c>
    </row>
    <row r="112" spans="1:7" ht="31.5" x14ac:dyDescent="0.25">
      <c r="A112" s="29" t="s">
        <v>199</v>
      </c>
      <c r="B112" s="7" t="s">
        <v>68</v>
      </c>
      <c r="C112" s="8" t="s">
        <v>69</v>
      </c>
      <c r="D112" s="7" t="s">
        <v>11</v>
      </c>
      <c r="E112" s="17">
        <f>(70/5)*4</f>
        <v>56</v>
      </c>
      <c r="F112" s="17"/>
      <c r="G112" s="17">
        <f t="shared" si="10"/>
        <v>0</v>
      </c>
    </row>
    <row r="113" spans="1:7" ht="31.5" x14ac:dyDescent="0.25">
      <c r="A113" s="29" t="s">
        <v>200</v>
      </c>
      <c r="B113" s="7" t="s">
        <v>70</v>
      </c>
      <c r="C113" s="8" t="s">
        <v>71</v>
      </c>
      <c r="D113" s="7" t="s">
        <v>12</v>
      </c>
      <c r="E113" s="17">
        <f>(18.26/5)*4</f>
        <v>14.61</v>
      </c>
      <c r="F113" s="17"/>
      <c r="G113" s="17">
        <f t="shared" si="10"/>
        <v>0</v>
      </c>
    </row>
    <row r="114" spans="1:7" x14ac:dyDescent="0.25">
      <c r="A114" s="30"/>
      <c r="B114" s="49" t="s">
        <v>93</v>
      </c>
      <c r="C114" s="49"/>
      <c r="D114" s="9"/>
      <c r="E114" s="20"/>
      <c r="F114" s="20"/>
      <c r="G114" s="20">
        <f>SUM(G108:G113)</f>
        <v>0</v>
      </c>
    </row>
    <row r="115" spans="1:7" ht="36.75" customHeight="1" x14ac:dyDescent="0.25">
      <c r="A115" s="28" t="s">
        <v>201</v>
      </c>
      <c r="B115" s="50" t="s">
        <v>129</v>
      </c>
      <c r="C115" s="50"/>
      <c r="D115" s="6"/>
      <c r="E115" s="20"/>
      <c r="F115" s="20"/>
      <c r="G115" s="20"/>
    </row>
    <row r="116" spans="1:7" ht="47.25" x14ac:dyDescent="0.25">
      <c r="A116" s="29" t="s">
        <v>202</v>
      </c>
      <c r="B116" s="7" t="s">
        <v>61</v>
      </c>
      <c r="C116" s="8" t="s">
        <v>62</v>
      </c>
      <c r="D116" s="7" t="s">
        <v>11</v>
      </c>
      <c r="E116" s="17">
        <f>(80/5)*4</f>
        <v>64</v>
      </c>
      <c r="F116" s="17"/>
      <c r="G116" s="17">
        <f>E116*F116</f>
        <v>0</v>
      </c>
    </row>
    <row r="117" spans="1:7" ht="31.5" x14ac:dyDescent="0.25">
      <c r="A117" s="29" t="s">
        <v>203</v>
      </c>
      <c r="B117" s="7" t="s">
        <v>63</v>
      </c>
      <c r="C117" s="8" t="s">
        <v>64</v>
      </c>
      <c r="D117" s="7" t="s">
        <v>12</v>
      </c>
      <c r="E117" s="17">
        <f>(5.63/5)*4</f>
        <v>4.5</v>
      </c>
      <c r="F117" s="17"/>
      <c r="G117" s="17">
        <f t="shared" ref="G117:G121" si="11">E117*F117</f>
        <v>0</v>
      </c>
    </row>
    <row r="118" spans="1:7" x14ac:dyDescent="0.25">
      <c r="A118" s="29" t="s">
        <v>204</v>
      </c>
      <c r="B118" s="7"/>
      <c r="C118" s="8" t="s">
        <v>65</v>
      </c>
      <c r="D118" s="7" t="s">
        <v>12</v>
      </c>
      <c r="E118" s="17">
        <f>(5.63/5)*4</f>
        <v>4.5</v>
      </c>
      <c r="F118" s="17"/>
      <c r="G118" s="17">
        <f t="shared" si="11"/>
        <v>0</v>
      </c>
    </row>
    <row r="119" spans="1:7" ht="47.25" x14ac:dyDescent="0.25">
      <c r="A119" s="29" t="s">
        <v>205</v>
      </c>
      <c r="B119" s="7" t="s">
        <v>66</v>
      </c>
      <c r="C119" s="8" t="s">
        <v>67</v>
      </c>
      <c r="D119" s="7" t="s">
        <v>12</v>
      </c>
      <c r="E119" s="17">
        <f>(11.26/5)*4</f>
        <v>9.01</v>
      </c>
      <c r="F119" s="17"/>
      <c r="G119" s="17">
        <f t="shared" si="11"/>
        <v>0</v>
      </c>
    </row>
    <row r="120" spans="1:7" ht="31.5" x14ac:dyDescent="0.25">
      <c r="A120" s="29" t="s">
        <v>206</v>
      </c>
      <c r="B120" s="7" t="s">
        <v>68</v>
      </c>
      <c r="C120" s="8" t="s">
        <v>69</v>
      </c>
      <c r="D120" s="7" t="s">
        <v>11</v>
      </c>
      <c r="E120" s="17">
        <f>(80/5)*4</f>
        <v>64</v>
      </c>
      <c r="F120" s="17"/>
      <c r="G120" s="17">
        <f t="shared" si="11"/>
        <v>0</v>
      </c>
    </row>
    <row r="121" spans="1:7" ht="31.5" x14ac:dyDescent="0.25">
      <c r="A121" s="29" t="s">
        <v>207</v>
      </c>
      <c r="B121" s="7" t="s">
        <v>70</v>
      </c>
      <c r="C121" s="8" t="s">
        <v>71</v>
      </c>
      <c r="D121" s="7" t="s">
        <v>12</v>
      </c>
      <c r="E121" s="17">
        <f>(23.26/5)*4</f>
        <v>18.61</v>
      </c>
      <c r="F121" s="17"/>
      <c r="G121" s="17">
        <f t="shared" si="11"/>
        <v>0</v>
      </c>
    </row>
    <row r="122" spans="1:7" x14ac:dyDescent="0.25">
      <c r="A122" s="30"/>
      <c r="B122" s="49" t="s">
        <v>94</v>
      </c>
      <c r="C122" s="49"/>
      <c r="D122" s="9"/>
      <c r="E122" s="20"/>
      <c r="F122" s="20"/>
      <c r="G122" s="20">
        <f>SUM(G116:G121)</f>
        <v>0</v>
      </c>
    </row>
    <row r="123" spans="1:7" ht="31.5" customHeight="1" x14ac:dyDescent="0.25">
      <c r="A123" s="28" t="s">
        <v>208</v>
      </c>
      <c r="B123" s="50" t="s">
        <v>130</v>
      </c>
      <c r="C123" s="50"/>
      <c r="D123" s="6"/>
      <c r="E123" s="20"/>
      <c r="F123" s="20"/>
      <c r="G123" s="20"/>
    </row>
    <row r="124" spans="1:7" ht="47.25" x14ac:dyDescent="0.25">
      <c r="A124" s="29" t="s">
        <v>209</v>
      </c>
      <c r="B124" s="7" t="s">
        <v>61</v>
      </c>
      <c r="C124" s="8" t="s">
        <v>62</v>
      </c>
      <c r="D124" s="7" t="s">
        <v>11</v>
      </c>
      <c r="E124" s="17">
        <f>(75/5)*4</f>
        <v>60</v>
      </c>
      <c r="F124" s="17"/>
      <c r="G124" s="17">
        <f>E124*F124</f>
        <v>0</v>
      </c>
    </row>
    <row r="125" spans="1:7" ht="31.5" x14ac:dyDescent="0.25">
      <c r="A125" s="29" t="s">
        <v>210</v>
      </c>
      <c r="B125" s="7" t="s">
        <v>63</v>
      </c>
      <c r="C125" s="8" t="s">
        <v>64</v>
      </c>
      <c r="D125" s="7" t="s">
        <v>12</v>
      </c>
      <c r="E125" s="17">
        <f>(7.75/5)*4</f>
        <v>6.2</v>
      </c>
      <c r="F125" s="17"/>
      <c r="G125" s="17">
        <f t="shared" ref="G125:G129" si="12">E125*F125</f>
        <v>0</v>
      </c>
    </row>
    <row r="126" spans="1:7" x14ac:dyDescent="0.25">
      <c r="A126" s="29" t="s">
        <v>211</v>
      </c>
      <c r="B126" s="7"/>
      <c r="C126" s="8" t="s">
        <v>65</v>
      </c>
      <c r="D126" s="7" t="s">
        <v>12</v>
      </c>
      <c r="E126" s="17">
        <f>(7.75/5)*4</f>
        <v>6.2</v>
      </c>
      <c r="F126" s="17"/>
      <c r="G126" s="17">
        <f t="shared" si="12"/>
        <v>0</v>
      </c>
    </row>
    <row r="127" spans="1:7" ht="47.25" x14ac:dyDescent="0.25">
      <c r="A127" s="29" t="s">
        <v>212</v>
      </c>
      <c r="B127" s="7" t="s">
        <v>66</v>
      </c>
      <c r="C127" s="8" t="s">
        <v>67</v>
      </c>
      <c r="D127" s="7" t="s">
        <v>12</v>
      </c>
      <c r="E127" s="17">
        <f>(15.5/5)*4</f>
        <v>12.4</v>
      </c>
      <c r="F127" s="17"/>
      <c r="G127" s="17">
        <f t="shared" si="12"/>
        <v>0</v>
      </c>
    </row>
    <row r="128" spans="1:7" ht="31.5" x14ac:dyDescent="0.25">
      <c r="A128" s="29" t="s">
        <v>213</v>
      </c>
      <c r="B128" s="7" t="s">
        <v>68</v>
      </c>
      <c r="C128" s="8" t="s">
        <v>69</v>
      </c>
      <c r="D128" s="7" t="s">
        <v>11</v>
      </c>
      <c r="E128" s="17">
        <f>(87.5/5)*4</f>
        <v>70</v>
      </c>
      <c r="F128" s="17"/>
      <c r="G128" s="17">
        <f t="shared" si="12"/>
        <v>0</v>
      </c>
    </row>
    <row r="129" spans="1:7" ht="31.5" x14ac:dyDescent="0.25">
      <c r="A129" s="29" t="s">
        <v>214</v>
      </c>
      <c r="B129" s="7" t="s">
        <v>70</v>
      </c>
      <c r="C129" s="8" t="s">
        <v>71</v>
      </c>
      <c r="D129" s="7" t="s">
        <v>12</v>
      </c>
      <c r="E129" s="17">
        <f>(28.63/5)*4</f>
        <v>22.9</v>
      </c>
      <c r="F129" s="17"/>
      <c r="G129" s="17">
        <f t="shared" si="12"/>
        <v>0</v>
      </c>
    </row>
    <row r="130" spans="1:7" x14ac:dyDescent="0.25">
      <c r="A130" s="30"/>
      <c r="B130" s="51" t="s">
        <v>95</v>
      </c>
      <c r="C130" s="51"/>
      <c r="D130" s="9"/>
      <c r="E130" s="20"/>
      <c r="F130" s="20"/>
      <c r="G130" s="20">
        <f>SUM(G124:G129)</f>
        <v>0</v>
      </c>
    </row>
    <row r="131" spans="1:7" x14ac:dyDescent="0.25">
      <c r="A131" s="31"/>
      <c r="B131" s="48" t="s">
        <v>96</v>
      </c>
      <c r="C131" s="48"/>
      <c r="D131" s="13"/>
      <c r="E131" s="21"/>
      <c r="F131" s="21"/>
      <c r="G131" s="21">
        <f>SUM(G130,G122,G114,G106,G98,G90,G82,G79,G71,G63,G55)</f>
        <v>0</v>
      </c>
    </row>
    <row r="132" spans="1:7" x14ac:dyDescent="0.25">
      <c r="A132" s="34"/>
      <c r="B132" s="44" t="s">
        <v>108</v>
      </c>
      <c r="C132" s="44"/>
      <c r="D132" s="14"/>
      <c r="E132" s="15"/>
      <c r="F132" s="15"/>
      <c r="G132" s="15">
        <f>SUM(G131,G48,G41)</f>
        <v>0</v>
      </c>
    </row>
    <row r="133" spans="1:7" x14ac:dyDescent="0.25">
      <c r="A133" s="34"/>
      <c r="B133" s="44" t="s">
        <v>97</v>
      </c>
      <c r="C133" s="44"/>
      <c r="D133" s="14"/>
      <c r="E133" s="15"/>
      <c r="F133" s="15"/>
      <c r="G133" s="15">
        <f>G132*23%</f>
        <v>0</v>
      </c>
    </row>
    <row r="134" spans="1:7" x14ac:dyDescent="0.25">
      <c r="A134" s="34"/>
      <c r="B134" s="44" t="s">
        <v>109</v>
      </c>
      <c r="C134" s="44"/>
      <c r="D134" s="14"/>
      <c r="E134" s="15"/>
      <c r="F134" s="15"/>
      <c r="G134" s="15">
        <f>G132+G133</f>
        <v>0</v>
      </c>
    </row>
    <row r="136" spans="1:7" x14ac:dyDescent="0.25">
      <c r="A136" s="2"/>
      <c r="B136" s="1"/>
      <c r="C136"/>
      <c r="D136" s="2"/>
      <c r="E136" s="45" t="s">
        <v>110</v>
      </c>
      <c r="F136" s="45"/>
      <c r="G136" s="45"/>
    </row>
    <row r="137" spans="1:7" ht="23.25" customHeight="1" x14ac:dyDescent="0.25">
      <c r="A137" s="46" t="s">
        <v>111</v>
      </c>
      <c r="B137" s="46"/>
      <c r="C137"/>
      <c r="D137" s="2"/>
      <c r="E137" s="47" t="s">
        <v>112</v>
      </c>
      <c r="F137" s="47"/>
      <c r="G137" s="47"/>
    </row>
    <row r="138" spans="1:7" ht="23.25" customHeight="1" x14ac:dyDescent="0.25">
      <c r="A138" s="35"/>
      <c r="B138" s="24"/>
      <c r="C138"/>
      <c r="D138" s="2"/>
      <c r="E138" s="25"/>
      <c r="F138" s="25"/>
      <c r="G138" s="25"/>
    </row>
    <row r="139" spans="1:7" ht="23.25" customHeight="1" x14ac:dyDescent="0.25">
      <c r="A139" s="35"/>
      <c r="B139" s="24"/>
      <c r="C139"/>
      <c r="D139" s="2"/>
      <c r="E139" s="25"/>
      <c r="F139" s="25"/>
      <c r="G139" s="25"/>
    </row>
    <row r="140" spans="1:7" ht="23.25" customHeight="1" x14ac:dyDescent="0.25">
      <c r="A140" s="35"/>
      <c r="B140" s="24"/>
      <c r="C140"/>
      <c r="D140" s="2"/>
      <c r="E140" s="25"/>
      <c r="F140" s="25"/>
      <c r="G140" s="25"/>
    </row>
    <row r="141" spans="1:7" ht="23.25" customHeight="1" x14ac:dyDescent="0.25">
      <c r="A141" s="35"/>
      <c r="B141" s="24"/>
      <c r="C141"/>
      <c r="D141" s="2"/>
      <c r="E141" s="25"/>
      <c r="F141" s="25"/>
      <c r="G141" s="25"/>
    </row>
    <row r="142" spans="1:7" ht="23.25" customHeight="1" x14ac:dyDescent="0.25">
      <c r="A142" s="35"/>
      <c r="B142" s="24"/>
      <c r="C142"/>
      <c r="D142" s="2"/>
      <c r="E142" s="25"/>
      <c r="F142" s="25"/>
      <c r="G142" s="25"/>
    </row>
    <row r="143" spans="1:7" ht="23.25" customHeight="1" x14ac:dyDescent="0.25">
      <c r="A143" s="35"/>
      <c r="B143" s="24"/>
      <c r="C143"/>
      <c r="D143" s="2"/>
      <c r="E143" s="25"/>
      <c r="F143" s="25"/>
      <c r="G143" s="25"/>
    </row>
    <row r="144" spans="1:7" x14ac:dyDescent="0.25">
      <c r="A144" s="2"/>
      <c r="B144" s="1"/>
      <c r="C144"/>
      <c r="D144" s="2"/>
      <c r="E144" s="22"/>
      <c r="F144" s="22"/>
      <c r="G144" s="23"/>
    </row>
    <row r="145" spans="1:7" x14ac:dyDescent="0.25">
      <c r="A145" s="43" t="s">
        <v>113</v>
      </c>
      <c r="B145" s="43"/>
      <c r="C145" s="43"/>
      <c r="D145" s="43"/>
      <c r="E145" s="43"/>
      <c r="F145" s="43"/>
      <c r="G145" s="43"/>
    </row>
  </sheetData>
  <mergeCells count="51">
    <mergeCell ref="B13:F13"/>
    <mergeCell ref="B14:F14"/>
    <mergeCell ref="B1:F1"/>
    <mergeCell ref="A5:F5"/>
    <mergeCell ref="A8:F8"/>
    <mergeCell ref="B10:F10"/>
    <mergeCell ref="B11:F11"/>
    <mergeCell ref="B12:F12"/>
    <mergeCell ref="B48:C48"/>
    <mergeCell ref="B18:C18"/>
    <mergeCell ref="B19:C19"/>
    <mergeCell ref="B21:C21"/>
    <mergeCell ref="B22:C22"/>
    <mergeCell ref="B25:C25"/>
    <mergeCell ref="B26:C26"/>
    <mergeCell ref="B35:C35"/>
    <mergeCell ref="B36:C36"/>
    <mergeCell ref="B40:C40"/>
    <mergeCell ref="B41:C41"/>
    <mergeCell ref="B42:C42"/>
    <mergeCell ref="B83:C83"/>
    <mergeCell ref="B49:C49"/>
    <mergeCell ref="B50:C50"/>
    <mergeCell ref="B55:C55"/>
    <mergeCell ref="B56:C56"/>
    <mergeCell ref="B63:C63"/>
    <mergeCell ref="B64:C64"/>
    <mergeCell ref="B71:C71"/>
    <mergeCell ref="B72:C72"/>
    <mergeCell ref="B79:C79"/>
    <mergeCell ref="B80:C80"/>
    <mergeCell ref="B82:C82"/>
    <mergeCell ref="B131:C131"/>
    <mergeCell ref="B90:C90"/>
    <mergeCell ref="B91:C91"/>
    <mergeCell ref="B98:C98"/>
    <mergeCell ref="B99:C99"/>
    <mergeCell ref="B106:C106"/>
    <mergeCell ref="B107:C107"/>
    <mergeCell ref="B114:C114"/>
    <mergeCell ref="B115:C115"/>
    <mergeCell ref="B122:C122"/>
    <mergeCell ref="B123:C123"/>
    <mergeCell ref="B130:C130"/>
    <mergeCell ref="A145:G145"/>
    <mergeCell ref="B132:C132"/>
    <mergeCell ref="B133:C133"/>
    <mergeCell ref="B134:C134"/>
    <mergeCell ref="E136:G136"/>
    <mergeCell ref="A137:B137"/>
    <mergeCell ref="E137:G137"/>
  </mergeCells>
  <printOptions horizontalCentered="1"/>
  <pageMargins left="0.70866141732283472" right="0.31496062992125984" top="0.39370078740157483" bottom="0.39370078740157483" header="0.31496062992125984" footer="0.15748031496062992"/>
  <pageSetup paperSize="9" scale="88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ZZK</vt:lpstr>
      <vt:lpstr>ZZK!Tytuły_wydruku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esprimo</dc:creator>
  <cp:lastModifiedBy>Grażyna Stańczak</cp:lastModifiedBy>
  <cp:lastPrinted>2020-11-19T13:01:45Z</cp:lastPrinted>
  <dcterms:created xsi:type="dcterms:W3CDTF">2020-11-12T09:38:37Z</dcterms:created>
  <dcterms:modified xsi:type="dcterms:W3CDTF">2020-11-23T12:24:12Z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20.1.6.0</vt:lpwstr>
  </property>
</Properties>
</file>